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defaultThemeVersion="124226"/>
  <xr:revisionPtr revIDLastSave="0" documentId="8_{DC779071-9333-4DED-AAE7-9897B2068A75}" xr6:coauthVersionLast="36" xr6:coauthVersionMax="36" xr10:uidLastSave="{00000000-0000-0000-0000-000000000000}"/>
  <bookViews>
    <workbookView xWindow="0" yWindow="0" windowWidth="19200" windowHeight="7650" tabRatio="590" xr2:uid="{00000000-000D-0000-FFFF-FFFF00000000}"/>
  </bookViews>
  <sheets>
    <sheet name="Deckblatt" sheetId="7" r:id="rId1"/>
    <sheet name="Zentrale Annahmen" sheetId="23" r:id="rId2"/>
    <sheet name="Kosten DVC" sheetId="38" r:id="rId3"/>
    <sheet name="Detail Kosten DVC" sheetId="39" r:id="rId4"/>
    <sheet name="Qualitativ-Strategisch (WiBe Q)" sheetId="42" r:id="rId5"/>
    <sheet name="Ex. Effekte (WiBe E)" sheetId="43" r:id="rId6"/>
    <sheet name="Ergebnisblatt" sheetId="37" r:id="rId7"/>
    <sheet name="Erfolgskontrolle" sheetId="44" r:id="rId8"/>
    <sheet name="Kriterienkatalog" sheetId="17" r:id="rId9"/>
  </sheets>
  <definedNames>
    <definedName name="_xlnm.Print_Area" localSheetId="0">Deckblatt!$A$2:$C$25</definedName>
    <definedName name="_xlnm.Print_Area" localSheetId="3">'Detail Kosten DVC'!$A$3:$O$69</definedName>
    <definedName name="_xlnm.Print_Area" localSheetId="4">'Qualitativ-Strategisch (WiBe Q)'!$A$1:$AC$29</definedName>
    <definedName name="_xlnm.Print_Area" localSheetId="1">'Zentrale Annahmen'!$A$1:$J$13</definedName>
  </definedNames>
  <calcPr calcId="191028"/>
</workbook>
</file>

<file path=xl/calcChain.xml><?xml version="1.0" encoding="utf-8"?>
<calcChain xmlns="http://schemas.openxmlformats.org/spreadsheetml/2006/main">
  <c r="K82" i="39" l="1"/>
  <c r="K83" i="39"/>
  <c r="B84" i="39"/>
  <c r="B83" i="39"/>
  <c r="B82" i="39"/>
  <c r="B81" i="39"/>
  <c r="M81" i="39"/>
  <c r="N81" i="39"/>
  <c r="M82" i="39"/>
  <c r="N82" i="39"/>
  <c r="K84" i="39"/>
  <c r="M84" i="39"/>
  <c r="N84" i="39"/>
  <c r="M83" i="39"/>
  <c r="N83" i="39"/>
  <c r="M4" i="39"/>
  <c r="M6" i="39"/>
  <c r="F57" i="23"/>
  <c r="D41" i="23"/>
  <c r="D57" i="23"/>
  <c r="E41" i="23"/>
  <c r="E57" i="23"/>
  <c r="F41" i="23"/>
  <c r="D42" i="23"/>
  <c r="D58" i="23"/>
  <c r="E42" i="23"/>
  <c r="E58" i="23"/>
  <c r="F42" i="23"/>
  <c r="F58" i="23"/>
  <c r="D43" i="23"/>
  <c r="D59" i="23"/>
  <c r="E43" i="23"/>
  <c r="E59" i="23"/>
  <c r="F43" i="23"/>
  <c r="F59" i="23"/>
  <c r="D44" i="23"/>
  <c r="D60" i="23"/>
  <c r="E44" i="23"/>
  <c r="E60" i="23"/>
  <c r="F44" i="23"/>
  <c r="F60" i="23"/>
  <c r="D45" i="23"/>
  <c r="D61" i="23"/>
  <c r="E45" i="23"/>
  <c r="E61" i="23"/>
  <c r="F45" i="23"/>
  <c r="F61" i="23"/>
  <c r="D46" i="23"/>
  <c r="D62" i="23"/>
  <c r="E46" i="23"/>
  <c r="E62" i="23"/>
  <c r="F46" i="23"/>
  <c r="F62" i="23"/>
  <c r="C46" i="23"/>
  <c r="C62" i="23"/>
  <c r="C45" i="23"/>
  <c r="C61" i="23"/>
  <c r="C44" i="23"/>
  <c r="C60" i="23"/>
  <c r="C43" i="23"/>
  <c r="C59" i="23"/>
  <c r="C42" i="23"/>
  <c r="C58" i="23"/>
  <c r="C41" i="23"/>
  <c r="C57" i="23"/>
  <c r="K115" i="39"/>
  <c r="M115" i="39"/>
  <c r="K117" i="39"/>
  <c r="M117" i="39"/>
  <c r="K121" i="39"/>
  <c r="M121" i="39"/>
  <c r="K119" i="39"/>
  <c r="M119" i="39"/>
  <c r="K114" i="39"/>
  <c r="M114" i="39"/>
  <c r="K120" i="39"/>
  <c r="M120" i="39"/>
  <c r="K118" i="39"/>
  <c r="M118" i="39"/>
  <c r="K116" i="39"/>
  <c r="M116" i="39"/>
  <c r="K113" i="39"/>
  <c r="K112" i="39"/>
  <c r="K111" i="39"/>
  <c r="M111" i="39"/>
  <c r="K110" i="39"/>
  <c r="M110" i="39"/>
  <c r="K109" i="39"/>
  <c r="M109" i="39"/>
  <c r="M113" i="39"/>
  <c r="M112" i="39"/>
  <c r="M10" i="39"/>
  <c r="M11" i="39"/>
  <c r="M5" i="39"/>
  <c r="M7" i="39"/>
  <c r="M8" i="39"/>
  <c r="M9" i="39"/>
  <c r="M12" i="39"/>
  <c r="M29" i="39"/>
  <c r="K106" i="39"/>
  <c r="M106" i="39"/>
  <c r="K102" i="39"/>
  <c r="M102" i="39"/>
  <c r="K98" i="39"/>
  <c r="K99" i="39"/>
  <c r="K94" i="39"/>
  <c r="K95" i="39"/>
  <c r="M95" i="39"/>
  <c r="K90" i="39"/>
  <c r="M90" i="39"/>
  <c r="K86" i="39"/>
  <c r="M86" i="39"/>
  <c r="K78" i="39"/>
  <c r="M78" i="39"/>
  <c r="K74" i="39"/>
  <c r="K75" i="39"/>
  <c r="K70" i="39"/>
  <c r="M70" i="39"/>
  <c r="K66" i="39"/>
  <c r="M66" i="39"/>
  <c r="K62" i="39"/>
  <c r="M62" i="39"/>
  <c r="K58" i="39"/>
  <c r="M58" i="39"/>
  <c r="K54" i="39"/>
  <c r="M54" i="39"/>
  <c r="K50" i="39"/>
  <c r="M50" i="39"/>
  <c r="K46" i="39"/>
  <c r="M46" i="39"/>
  <c r="K42" i="39"/>
  <c r="K43" i="39"/>
  <c r="K38" i="39"/>
  <c r="M38" i="39"/>
  <c r="K34" i="39"/>
  <c r="K35" i="39"/>
  <c r="K30" i="39"/>
  <c r="M30" i="39"/>
  <c r="K26" i="39"/>
  <c r="M26" i="39"/>
  <c r="K22" i="39"/>
  <c r="K23" i="39"/>
  <c r="K18" i="39"/>
  <c r="M18" i="39"/>
  <c r="K14" i="39"/>
  <c r="K15" i="39"/>
  <c r="M15" i="39"/>
  <c r="M105" i="39"/>
  <c r="M101" i="39"/>
  <c r="M97" i="39"/>
  <c r="M93" i="39"/>
  <c r="M89" i="39"/>
  <c r="M25" i="39"/>
  <c r="M21" i="39"/>
  <c r="M13" i="39"/>
  <c r="M17" i="39"/>
  <c r="M33" i="39"/>
  <c r="M37" i="39"/>
  <c r="M41" i="39"/>
  <c r="M45" i="39"/>
  <c r="M49" i="39"/>
  <c r="M53" i="39"/>
  <c r="M57" i="39"/>
  <c r="M61" i="39"/>
  <c r="M65" i="39"/>
  <c r="M69" i="39"/>
  <c r="M73" i="39"/>
  <c r="M77" i="39"/>
  <c r="M85" i="39"/>
  <c r="D5" i="38"/>
  <c r="F5" i="38"/>
  <c r="H5" i="38"/>
  <c r="J5" i="38"/>
  <c r="L5" i="38"/>
  <c r="N5" i="38"/>
  <c r="C5" i="38"/>
  <c r="D52" i="38"/>
  <c r="N36" i="43"/>
  <c r="N32" i="43"/>
  <c r="N26" i="43"/>
  <c r="N22" i="43"/>
  <c r="N15" i="43"/>
  <c r="N29" i="42"/>
  <c r="N24" i="42"/>
  <c r="N20" i="42"/>
  <c r="N13" i="42"/>
  <c r="D6" i="17"/>
  <c r="D7" i="17"/>
  <c r="B109" i="39"/>
  <c r="D8" i="17"/>
  <c r="D9" i="17"/>
  <c r="D10" i="17"/>
  <c r="D11" i="17"/>
  <c r="D12" i="17"/>
  <c r="D13" i="17"/>
  <c r="B46" i="39"/>
  <c r="D14" i="17"/>
  <c r="D15" i="17"/>
  <c r="B51" i="39"/>
  <c r="D16" i="17"/>
  <c r="D17" i="17"/>
  <c r="D18" i="17"/>
  <c r="D19" i="17"/>
  <c r="D20" i="17"/>
  <c r="D21" i="17"/>
  <c r="D22" i="17"/>
  <c r="D23" i="17"/>
  <c r="D24" i="17"/>
  <c r="D25" i="17"/>
  <c r="D26" i="17"/>
  <c r="D27" i="17"/>
  <c r="D28" i="17"/>
  <c r="D29" i="17"/>
  <c r="D30" i="17"/>
  <c r="D31" i="17"/>
  <c r="D32" i="17"/>
  <c r="D33" i="17"/>
  <c r="D34" i="17"/>
  <c r="D35" i="17"/>
  <c r="D36" i="17"/>
  <c r="D37" i="17"/>
  <c r="D38" i="17"/>
  <c r="D39" i="17"/>
  <c r="B60" i="39"/>
  <c r="D40" i="17"/>
  <c r="D41" i="17"/>
  <c r="D42" i="17"/>
  <c r="D43" i="17"/>
  <c r="D44" i="17"/>
  <c r="D45" i="17"/>
  <c r="D46" i="17"/>
  <c r="D47" i="17"/>
  <c r="D48" i="17"/>
  <c r="B113" i="39"/>
  <c r="B112" i="39"/>
  <c r="B111" i="39"/>
  <c r="B12" i="39"/>
  <c r="B4" i="39"/>
  <c r="B8" i="39"/>
  <c r="B50" i="39"/>
  <c r="B15" i="39"/>
  <c r="B93" i="39"/>
  <c r="B87" i="39"/>
  <c r="B90" i="39"/>
  <c r="B94" i="39"/>
  <c r="B86" i="39"/>
  <c r="B95" i="39"/>
  <c r="B92" i="39"/>
  <c r="B96" i="39"/>
  <c r="B88" i="39"/>
  <c r="B91" i="39"/>
  <c r="B89" i="39"/>
  <c r="B85" i="39"/>
  <c r="B53" i="39"/>
  <c r="B55" i="39"/>
  <c r="B54" i="39"/>
  <c r="B56" i="39"/>
  <c r="B25" i="39"/>
  <c r="B26" i="39"/>
  <c r="B27" i="39"/>
  <c r="B28" i="39"/>
  <c r="B62" i="39"/>
  <c r="B64" i="39"/>
  <c r="B45" i="39"/>
  <c r="B68" i="39"/>
  <c r="B65" i="39"/>
  <c r="B66" i="39"/>
  <c r="B67" i="39"/>
  <c r="B17" i="39"/>
  <c r="B105" i="39"/>
  <c r="B106" i="39"/>
  <c r="B107" i="39"/>
  <c r="B108" i="39"/>
  <c r="B100" i="39"/>
  <c r="B35" i="39"/>
  <c r="B34" i="39"/>
  <c r="B77" i="39"/>
  <c r="B78" i="39"/>
  <c r="B79" i="39"/>
  <c r="B80" i="39"/>
  <c r="B70" i="39"/>
  <c r="B71" i="39"/>
  <c r="B72" i="39"/>
  <c r="B104" i="39"/>
  <c r="B101" i="39"/>
  <c r="B102" i="39"/>
  <c r="B103" i="39"/>
  <c r="B73" i="39"/>
  <c r="B74" i="39"/>
  <c r="B75" i="39"/>
  <c r="B76" i="39"/>
  <c r="B38" i="39"/>
  <c r="B37" i="39"/>
  <c r="B13" i="39"/>
  <c r="B23" i="39"/>
  <c r="B24" i="39"/>
  <c r="B20" i="39"/>
  <c r="B22" i="39"/>
  <c r="B21" i="39"/>
  <c r="B14" i="39"/>
  <c r="B16" i="39"/>
  <c r="B40" i="39"/>
  <c r="B39" i="39"/>
  <c r="B36" i="39"/>
  <c r="B33" i="39"/>
  <c r="B32" i="39"/>
  <c r="B31" i="39"/>
  <c r="B30" i="39"/>
  <c r="B29" i="39"/>
  <c r="B19" i="39"/>
  <c r="B18" i="39"/>
  <c r="B3" i="38"/>
  <c r="K55" i="38"/>
  <c r="N118" i="39"/>
  <c r="B4" i="37"/>
  <c r="N7" i="42"/>
  <c r="N55" i="38"/>
  <c r="N11" i="43"/>
  <c r="C2" i="43"/>
  <c r="B43" i="39"/>
  <c r="B69" i="39"/>
  <c r="B61" i="39"/>
  <c r="B9" i="39"/>
  <c r="B63" i="39"/>
  <c r="B7" i="39"/>
  <c r="B41" i="39"/>
  <c r="B58" i="39"/>
  <c r="B6" i="39"/>
  <c r="N119" i="39"/>
  <c r="B116" i="39"/>
  <c r="B114" i="39"/>
  <c r="B118" i="39"/>
  <c r="B120" i="39"/>
  <c r="B57" i="39"/>
  <c r="B5" i="39"/>
  <c r="B59" i="39"/>
  <c r="B11" i="39"/>
  <c r="B99" i="39"/>
  <c r="B48" i="39"/>
  <c r="B42" i="39"/>
  <c r="B49" i="39"/>
  <c r="B10" i="39"/>
  <c r="B115" i="39"/>
  <c r="B119" i="39"/>
  <c r="B121" i="39"/>
  <c r="B117" i="39"/>
  <c r="B98" i="39"/>
  <c r="B47" i="39"/>
  <c r="B52" i="39"/>
  <c r="B110" i="39"/>
  <c r="B97" i="39"/>
  <c r="B44" i="39"/>
  <c r="D41" i="38"/>
  <c r="D16" i="38"/>
  <c r="C27" i="38"/>
  <c r="C43" i="38"/>
  <c r="D19" i="38"/>
  <c r="D22" i="38"/>
  <c r="C24" i="38"/>
  <c r="C13" i="38"/>
  <c r="C38" i="38"/>
  <c r="D14" i="38"/>
  <c r="D25" i="38"/>
  <c r="D39" i="38"/>
  <c r="D28" i="38"/>
  <c r="C30" i="38"/>
  <c r="C32" i="38"/>
  <c r="D32" i="38"/>
  <c r="C12" i="38"/>
  <c r="C35" i="38"/>
  <c r="D50" i="38"/>
  <c r="D12" i="38"/>
  <c r="C37" i="38"/>
  <c r="D24" i="38"/>
  <c r="C52" i="38"/>
  <c r="D15" i="38"/>
  <c r="D26" i="38"/>
  <c r="C40" i="38"/>
  <c r="D17" i="38"/>
  <c r="D42" i="38"/>
  <c r="D18" i="38"/>
  <c r="C19" i="38"/>
  <c r="D45" i="38"/>
  <c r="C47" i="38"/>
  <c r="D20" i="38"/>
  <c r="C34" i="38"/>
  <c r="D48" i="38"/>
  <c r="D11" i="38"/>
  <c r="D21" i="38"/>
  <c r="D34" i="38"/>
  <c r="C49" i="38"/>
  <c r="D51" i="38"/>
  <c r="D27" i="38"/>
  <c r="D35" i="38"/>
  <c r="C44" i="38"/>
  <c r="C53" i="38"/>
  <c r="D13" i="38"/>
  <c r="C21" i="38"/>
  <c r="C28" i="38"/>
  <c r="D36" i="38"/>
  <c r="D44" i="38"/>
  <c r="D53" i="38"/>
  <c r="C15" i="38"/>
  <c r="C22" i="38"/>
  <c r="D29" i="38"/>
  <c r="D37" i="38"/>
  <c r="C46" i="38"/>
  <c r="E55" i="38"/>
  <c r="N8" i="39"/>
  <c r="C16" i="38"/>
  <c r="D23" i="38"/>
  <c r="D30" i="38"/>
  <c r="D38" i="38"/>
  <c r="D47" i="38"/>
  <c r="C10" i="38"/>
  <c r="C18" i="38"/>
  <c r="C25" i="38"/>
  <c r="D33" i="38"/>
  <c r="C41" i="38"/>
  <c r="C50" i="38"/>
  <c r="C55" i="38"/>
  <c r="N4" i="39"/>
  <c r="H55" i="38"/>
  <c r="D10" i="38"/>
  <c r="G55" i="38"/>
  <c r="C14" i="38"/>
  <c r="C17" i="38"/>
  <c r="C20" i="38"/>
  <c r="C23" i="38"/>
  <c r="C26" i="38"/>
  <c r="C29" i="38"/>
  <c r="C33" i="38"/>
  <c r="C36" i="38"/>
  <c r="C39" i="38"/>
  <c r="C42" i="38"/>
  <c r="C45" i="38"/>
  <c r="C48" i="38"/>
  <c r="C51" i="38"/>
  <c r="E5" i="38"/>
  <c r="F55" i="38"/>
  <c r="M55" i="38"/>
  <c r="N95" i="39"/>
  <c r="D40" i="38"/>
  <c r="D43" i="38"/>
  <c r="D46" i="38"/>
  <c r="D49" i="38"/>
  <c r="N15" i="39"/>
  <c r="L55" i="38"/>
  <c r="D55" i="38"/>
  <c r="K103" i="39"/>
  <c r="K104" i="39"/>
  <c r="M104" i="39"/>
  <c r="K107" i="39"/>
  <c r="M107" i="39"/>
  <c r="N107" i="39"/>
  <c r="K71" i="39"/>
  <c r="K72" i="39"/>
  <c r="M72" i="39"/>
  <c r="K27" i="39"/>
  <c r="M27" i="39"/>
  <c r="N27" i="39"/>
  <c r="K55" i="39"/>
  <c r="K56" i="39"/>
  <c r="M56" i="39"/>
  <c r="M94" i="39"/>
  <c r="K79" i="39"/>
  <c r="K80" i="39"/>
  <c r="M80" i="39"/>
  <c r="K19" i="39"/>
  <c r="K20" i="39"/>
  <c r="M20" i="39"/>
  <c r="K59" i="39"/>
  <c r="K60" i="39"/>
  <c r="M60" i="39"/>
  <c r="K87" i="39"/>
  <c r="K88" i="39"/>
  <c r="M88" i="39"/>
  <c r="K31" i="39"/>
  <c r="K32" i="39"/>
  <c r="M32" i="39"/>
  <c r="M74" i="39"/>
  <c r="K39" i="39"/>
  <c r="K40" i="39"/>
  <c r="M40" i="39"/>
  <c r="M14" i="39"/>
  <c r="K63" i="39"/>
  <c r="K64" i="39"/>
  <c r="M64" i="39"/>
  <c r="K47" i="39"/>
  <c r="K48" i="39"/>
  <c r="M48" i="39"/>
  <c r="K67" i="39"/>
  <c r="K51" i="39"/>
  <c r="K44" i="39"/>
  <c r="M44" i="39"/>
  <c r="M43" i="39"/>
  <c r="N43" i="39"/>
  <c r="K91" i="39"/>
  <c r="M42" i="39"/>
  <c r="K96" i="39"/>
  <c r="M96" i="39"/>
  <c r="C11" i="38"/>
  <c r="K36" i="39"/>
  <c r="M36" i="39"/>
  <c r="M35" i="39"/>
  <c r="N35" i="39"/>
  <c r="K100" i="39"/>
  <c r="M100" i="39"/>
  <c r="M99" i="39"/>
  <c r="N99" i="39"/>
  <c r="K76" i="39"/>
  <c r="M76" i="39"/>
  <c r="M75" i="39"/>
  <c r="N75" i="39"/>
  <c r="M34" i="39"/>
  <c r="M98" i="39"/>
  <c r="K24" i="39"/>
  <c r="M24" i="39"/>
  <c r="M23" i="39"/>
  <c r="N23" i="39"/>
  <c r="M22" i="39"/>
  <c r="N112" i="39"/>
  <c r="C60" i="37"/>
  <c r="C2" i="42"/>
  <c r="I55" i="38"/>
  <c r="J55" i="38"/>
  <c r="C61" i="37"/>
  <c r="K16" i="39"/>
  <c r="M16" i="39"/>
  <c r="N116" i="39"/>
  <c r="N117" i="39"/>
  <c r="N97" i="39"/>
  <c r="N115" i="39"/>
  <c r="N114" i="39"/>
  <c r="N113" i="39"/>
  <c r="N120" i="39"/>
  <c r="N121" i="39"/>
  <c r="N16" i="39"/>
  <c r="N10" i="39"/>
  <c r="N7" i="39"/>
  <c r="N5" i="39"/>
  <c r="N11" i="39"/>
  <c r="M87" i="39"/>
  <c r="N87" i="39"/>
  <c r="N104" i="39"/>
  <c r="N32" i="39"/>
  <c r="N33" i="39"/>
  <c r="D9" i="38"/>
  <c r="M19" i="39"/>
  <c r="N19" i="39"/>
  <c r="N45" i="39"/>
  <c r="N93" i="39"/>
  <c r="N57" i="39"/>
  <c r="N60" i="39"/>
  <c r="N17" i="39"/>
  <c r="N21" i="39"/>
  <c r="N110" i="39"/>
  <c r="N105" i="39"/>
  <c r="N41" i="39"/>
  <c r="N100" i="39"/>
  <c r="M103" i="39"/>
  <c r="N103" i="39"/>
  <c r="N24" i="39"/>
  <c r="N20" i="39"/>
  <c r="N69" i="39"/>
  <c r="N89" i="39"/>
  <c r="N73" i="39"/>
  <c r="N49" i="39"/>
  <c r="N6" i="39"/>
  <c r="N13" i="39"/>
  <c r="N37" i="39"/>
  <c r="N80" i="39"/>
  <c r="N109" i="39"/>
  <c r="N53" i="39"/>
  <c r="N85" i="39"/>
  <c r="N101" i="39"/>
  <c r="N65" i="39"/>
  <c r="N29" i="39"/>
  <c r="N25" i="39"/>
  <c r="N77" i="39"/>
  <c r="N61" i="39"/>
  <c r="M71" i="39"/>
  <c r="N71" i="39"/>
  <c r="D31" i="38"/>
  <c r="N44" i="39"/>
  <c r="N88" i="39"/>
  <c r="N36" i="39"/>
  <c r="N48" i="39"/>
  <c r="N56" i="39"/>
  <c r="C31" i="38"/>
  <c r="C9" i="38"/>
  <c r="N64" i="39"/>
  <c r="N96" i="39"/>
  <c r="N40" i="39"/>
  <c r="G5" i="38"/>
  <c r="E32" i="38"/>
  <c r="E16" i="38"/>
  <c r="E13" i="38"/>
  <c r="F10" i="38"/>
  <c r="F52" i="38"/>
  <c r="F49" i="38"/>
  <c r="F46" i="38"/>
  <c r="F43" i="38"/>
  <c r="F40" i="38"/>
  <c r="F37" i="38"/>
  <c r="F34" i="38"/>
  <c r="F30" i="38"/>
  <c r="F27" i="38"/>
  <c r="F24" i="38"/>
  <c r="F21" i="38"/>
  <c r="F18" i="38"/>
  <c r="F15" i="38"/>
  <c r="F12" i="38"/>
  <c r="E52" i="38"/>
  <c r="E49" i="38"/>
  <c r="E46" i="38"/>
  <c r="E43" i="38"/>
  <c r="E40" i="38"/>
  <c r="E37" i="38"/>
  <c r="E34" i="38"/>
  <c r="E30" i="38"/>
  <c r="E24" i="38"/>
  <c r="E21" i="38"/>
  <c r="E18" i="38"/>
  <c r="E15" i="38"/>
  <c r="E12" i="38"/>
  <c r="E27" i="38"/>
  <c r="F51" i="38"/>
  <c r="F48" i="38"/>
  <c r="F45" i="38"/>
  <c r="F42" i="38"/>
  <c r="F39" i="38"/>
  <c r="F36" i="38"/>
  <c r="F33" i="38"/>
  <c r="F29" i="38"/>
  <c r="F26" i="38"/>
  <c r="F23" i="38"/>
  <c r="F20" i="38"/>
  <c r="F17" i="38"/>
  <c r="F14" i="38"/>
  <c r="F11" i="38"/>
  <c r="E51" i="38"/>
  <c r="E48" i="38"/>
  <c r="E45" i="38"/>
  <c r="E42" i="38"/>
  <c r="E39" i="38"/>
  <c r="E36" i="38"/>
  <c r="E33" i="38"/>
  <c r="E29" i="38"/>
  <c r="E26" i="38"/>
  <c r="E23" i="38"/>
  <c r="E20" i="38"/>
  <c r="E17" i="38"/>
  <c r="E14" i="38"/>
  <c r="E10" i="38"/>
  <c r="F53" i="38"/>
  <c r="F50" i="38"/>
  <c r="F47" i="38"/>
  <c r="F44" i="38"/>
  <c r="F41" i="38"/>
  <c r="F38" i="38"/>
  <c r="F35" i="38"/>
  <c r="F32" i="38"/>
  <c r="F28" i="38"/>
  <c r="F25" i="38"/>
  <c r="F22" i="38"/>
  <c r="F19" i="38"/>
  <c r="F16" i="38"/>
  <c r="F13" i="38"/>
  <c r="E53" i="38"/>
  <c r="E50" i="38"/>
  <c r="E47" i="38"/>
  <c r="E44" i="38"/>
  <c r="E41" i="38"/>
  <c r="E38" i="38"/>
  <c r="E35" i="38"/>
  <c r="E28" i="38"/>
  <c r="E25" i="38"/>
  <c r="E22" i="38"/>
  <c r="E19" i="38"/>
  <c r="N9" i="39"/>
  <c r="N12" i="39"/>
  <c r="M63" i="39"/>
  <c r="N63" i="39"/>
  <c r="N72" i="39"/>
  <c r="N76" i="39"/>
  <c r="E11" i="38"/>
  <c r="K28" i="39"/>
  <c r="M28" i="39"/>
  <c r="N28" i="39"/>
  <c r="M55" i="39"/>
  <c r="N55" i="39"/>
  <c r="K108" i="39"/>
  <c r="M108" i="39"/>
  <c r="N108" i="39"/>
  <c r="M31" i="39"/>
  <c r="N31" i="39"/>
  <c r="M59" i="39"/>
  <c r="N59" i="39"/>
  <c r="M79" i="39"/>
  <c r="N79" i="39"/>
  <c r="M39" i="39"/>
  <c r="N39" i="39"/>
  <c r="M47" i="39"/>
  <c r="N47" i="39"/>
  <c r="M67" i="39"/>
  <c r="N67" i="39"/>
  <c r="K68" i="39"/>
  <c r="M68" i="39"/>
  <c r="N68" i="39"/>
  <c r="M51" i="39"/>
  <c r="N51" i="39"/>
  <c r="K52" i="39"/>
  <c r="M52" i="39"/>
  <c r="N52" i="39"/>
  <c r="M91" i="39"/>
  <c r="N91" i="39"/>
  <c r="K92" i="39"/>
  <c r="M92" i="39"/>
  <c r="N92" i="39"/>
  <c r="N30" i="39"/>
  <c r="N42" i="39"/>
  <c r="N62" i="39"/>
  <c r="N111" i="39"/>
  <c r="N106" i="39"/>
  <c r="N66" i="39"/>
  <c r="N94" i="39"/>
  <c r="N78" i="39"/>
  <c r="N98" i="39"/>
  <c r="N102" i="39"/>
  <c r="N86" i="39"/>
  <c r="N34" i="39"/>
  <c r="N90" i="39"/>
  <c r="N74" i="39"/>
  <c r="N58" i="39"/>
  <c r="N50" i="39"/>
  <c r="N54" i="39"/>
  <c r="N18" i="39"/>
  <c r="N26" i="39"/>
  <c r="N70" i="39"/>
  <c r="N14" i="39"/>
  <c r="N38" i="39"/>
  <c r="N46" i="39"/>
  <c r="N22" i="39"/>
  <c r="D54" i="38"/>
  <c r="D56" i="38"/>
  <c r="C54" i="38"/>
  <c r="C56" i="38"/>
  <c r="F31" i="38"/>
  <c r="E31" i="38"/>
  <c r="F9" i="38"/>
  <c r="E9" i="38"/>
  <c r="G47" i="38"/>
  <c r="H25" i="38"/>
  <c r="H13" i="38"/>
  <c r="H37" i="38"/>
  <c r="G24" i="38"/>
  <c r="G12" i="38"/>
  <c r="G37" i="38"/>
  <c r="G50" i="38"/>
  <c r="H24" i="38"/>
  <c r="H12" i="38"/>
  <c r="H36" i="38"/>
  <c r="G11" i="38"/>
  <c r="G36" i="38"/>
  <c r="G49" i="38"/>
  <c r="H34" i="38"/>
  <c r="H45" i="38"/>
  <c r="G20" i="38"/>
  <c r="H52" i="38"/>
  <c r="H10" i="38"/>
  <c r="H33" i="38"/>
  <c r="H20" i="38"/>
  <c r="H44" i="38"/>
  <c r="G32" i="38"/>
  <c r="G44" i="38"/>
  <c r="H51" i="38"/>
  <c r="H30" i="38"/>
  <c r="H18" i="38"/>
  <c r="G29" i="38"/>
  <c r="G17" i="38"/>
  <c r="G42" i="38"/>
  <c r="G23" i="38"/>
  <c r="I5" i="38"/>
  <c r="H23" i="38"/>
  <c r="H11" i="38"/>
  <c r="H35" i="38"/>
  <c r="G22" i="38"/>
  <c r="H47" i="38"/>
  <c r="G48" i="38"/>
  <c r="H43" i="38"/>
  <c r="G43" i="38"/>
  <c r="H42" i="38"/>
  <c r="G35" i="38"/>
  <c r="G19" i="38"/>
  <c r="G10" i="38"/>
  <c r="H22" i="38"/>
  <c r="H46" i="38"/>
  <c r="G34" i="38"/>
  <c r="G21" i="38"/>
  <c r="G46" i="38"/>
  <c r="H53" i="38"/>
  <c r="H32" i="38"/>
  <c r="G30" i="38"/>
  <c r="H50" i="38"/>
  <c r="H29" i="38"/>
  <c r="H17" i="38"/>
  <c r="H41" i="38"/>
  <c r="G28" i="38"/>
  <c r="G16" i="38"/>
  <c r="G41" i="38"/>
  <c r="H48" i="38"/>
  <c r="H19" i="38"/>
  <c r="G18" i="38"/>
  <c r="H49" i="38"/>
  <c r="H28" i="38"/>
  <c r="H16" i="38"/>
  <c r="H40" i="38"/>
  <c r="G27" i="38"/>
  <c r="G15" i="38"/>
  <c r="G40" i="38"/>
  <c r="G53" i="38"/>
  <c r="H21" i="38"/>
  <c r="H27" i="38"/>
  <c r="H15" i="38"/>
  <c r="H39" i="38"/>
  <c r="G26" i="38"/>
  <c r="G14" i="38"/>
  <c r="G39" i="38"/>
  <c r="G52" i="38"/>
  <c r="H26" i="38"/>
  <c r="H14" i="38"/>
  <c r="H38" i="38"/>
  <c r="G25" i="38"/>
  <c r="G13" i="38"/>
  <c r="G38" i="38"/>
  <c r="G51" i="38"/>
  <c r="G33" i="38"/>
  <c r="G45" i="38"/>
  <c r="C57" i="38"/>
  <c r="D57" i="38"/>
  <c r="H31" i="38"/>
  <c r="G9" i="38"/>
  <c r="J38" i="38"/>
  <c r="I25" i="38"/>
  <c r="I13" i="38"/>
  <c r="I38" i="38"/>
  <c r="I52" i="38"/>
  <c r="J21" i="38"/>
  <c r="J26" i="38"/>
  <c r="J37" i="38"/>
  <c r="I24" i="38"/>
  <c r="I12" i="38"/>
  <c r="I37" i="38"/>
  <c r="I51" i="38"/>
  <c r="J17" i="38"/>
  <c r="J22" i="38"/>
  <c r="J36" i="38"/>
  <c r="I23" i="38"/>
  <c r="I11" i="38"/>
  <c r="I50" i="38"/>
  <c r="J25" i="38"/>
  <c r="J18" i="38"/>
  <c r="K5" i="38"/>
  <c r="J35" i="38"/>
  <c r="I22" i="38"/>
  <c r="I47" i="38"/>
  <c r="I35" i="38"/>
  <c r="I49" i="38"/>
  <c r="J13" i="38"/>
  <c r="I10" i="38"/>
  <c r="I46" i="38"/>
  <c r="J46" i="38"/>
  <c r="J34" i="38"/>
  <c r="I21" i="38"/>
  <c r="J47" i="38"/>
  <c r="I48" i="38"/>
  <c r="J10" i="38"/>
  <c r="J14" i="38"/>
  <c r="I36" i="38"/>
  <c r="J45" i="38"/>
  <c r="I33" i="38"/>
  <c r="I20" i="38"/>
  <c r="I45" i="38"/>
  <c r="J53" i="38"/>
  <c r="J33" i="38"/>
  <c r="I34" i="38"/>
  <c r="J42" i="38"/>
  <c r="I29" i="38"/>
  <c r="I17" i="38"/>
  <c r="I42" i="38"/>
  <c r="J50" i="38"/>
  <c r="J20" i="38"/>
  <c r="J19" i="38"/>
  <c r="I32" i="38"/>
  <c r="I44" i="38"/>
  <c r="J28" i="38"/>
  <c r="J41" i="38"/>
  <c r="I28" i="38"/>
  <c r="I16" i="38"/>
  <c r="I41" i="38"/>
  <c r="J49" i="38"/>
  <c r="J16" i="38"/>
  <c r="J15" i="38"/>
  <c r="J39" i="38"/>
  <c r="I26" i="38"/>
  <c r="I14" i="38"/>
  <c r="I39" i="38"/>
  <c r="I53" i="38"/>
  <c r="J29" i="38"/>
  <c r="J30" i="38"/>
  <c r="J43" i="38"/>
  <c r="I30" i="38"/>
  <c r="I18" i="38"/>
  <c r="I43" i="38"/>
  <c r="J51" i="38"/>
  <c r="J24" i="38"/>
  <c r="J23" i="38"/>
  <c r="J40" i="38"/>
  <c r="I27" i="38"/>
  <c r="I15" i="38"/>
  <c r="I40" i="38"/>
  <c r="J48" i="38"/>
  <c r="J12" i="38"/>
  <c r="J11" i="38"/>
  <c r="J32" i="38"/>
  <c r="J44" i="38"/>
  <c r="I19" i="38"/>
  <c r="J52" i="38"/>
  <c r="J27" i="38"/>
  <c r="H9" i="38"/>
  <c r="G31" i="38"/>
  <c r="G54" i="38"/>
  <c r="G56" i="38"/>
  <c r="E54" i="38"/>
  <c r="E56" i="38"/>
  <c r="F54" i="38"/>
  <c r="F56" i="38"/>
  <c r="C58" i="38"/>
  <c r="D58" i="38"/>
  <c r="E57" i="38"/>
  <c r="G57" i="38"/>
  <c r="F57" i="38"/>
  <c r="F58" i="38"/>
  <c r="E58" i="38"/>
  <c r="G58" i="38"/>
  <c r="K50" i="38"/>
  <c r="K21" i="38"/>
  <c r="L30" i="38"/>
  <c r="K33" i="38"/>
  <c r="K20" i="38"/>
  <c r="K45" i="38"/>
  <c r="L12" i="38"/>
  <c r="M5" i="38"/>
  <c r="K49" i="38"/>
  <c r="K17" i="38"/>
  <c r="L26" i="38"/>
  <c r="K30" i="38"/>
  <c r="K47" i="38"/>
  <c r="K41" i="38"/>
  <c r="L42" i="38"/>
  <c r="L22" i="38"/>
  <c r="L47" i="38"/>
  <c r="K48" i="38"/>
  <c r="K13" i="38"/>
  <c r="K28" i="38"/>
  <c r="K19" i="38"/>
  <c r="L16" i="38"/>
  <c r="L38" i="38"/>
  <c r="L53" i="38"/>
  <c r="L29" i="38"/>
  <c r="L10" i="38"/>
  <c r="K32" i="38"/>
  <c r="K26" i="38"/>
  <c r="L17" i="38"/>
  <c r="K11" i="38"/>
  <c r="L19" i="38"/>
  <c r="L51" i="38"/>
  <c r="L18" i="38"/>
  <c r="K23" i="38"/>
  <c r="K22" i="38"/>
  <c r="K35" i="38"/>
  <c r="K38" i="38"/>
  <c r="K42" i="38"/>
  <c r="L44" i="38"/>
  <c r="L48" i="38"/>
  <c r="L37" i="38"/>
  <c r="K43" i="38"/>
  <c r="L28" i="38"/>
  <c r="L35" i="38"/>
  <c r="L41" i="38"/>
  <c r="L32" i="38"/>
  <c r="L24" i="38"/>
  <c r="K18" i="38"/>
  <c r="L27" i="38"/>
  <c r="K53" i="38"/>
  <c r="L34" i="38"/>
  <c r="K40" i="38"/>
  <c r="L20" i="38"/>
  <c r="K52" i="38"/>
  <c r="K29" i="38"/>
  <c r="K37" i="38"/>
  <c r="L15" i="38"/>
  <c r="K15" i="38"/>
  <c r="L11" i="38"/>
  <c r="L23" i="38"/>
  <c r="L52" i="38"/>
  <c r="L25" i="38"/>
  <c r="K10" i="38"/>
  <c r="K27" i="38"/>
  <c r="K24" i="38"/>
  <c r="K39" i="38"/>
  <c r="K14" i="38"/>
  <c r="L46" i="38"/>
  <c r="L50" i="38"/>
  <c r="L43" i="38"/>
  <c r="L14" i="38"/>
  <c r="K44" i="38"/>
  <c r="L36" i="38"/>
  <c r="L49" i="38"/>
  <c r="L40" i="38"/>
  <c r="K46" i="38"/>
  <c r="L33" i="38"/>
  <c r="L39" i="38"/>
  <c r="L45" i="38"/>
  <c r="K36" i="38"/>
  <c r="K51" i="38"/>
  <c r="K25" i="38"/>
  <c r="K34" i="38"/>
  <c r="K16" i="38"/>
  <c r="L13" i="38"/>
  <c r="K12" i="38"/>
  <c r="L21" i="38"/>
  <c r="I31" i="38"/>
  <c r="I9" i="38"/>
  <c r="J31" i="38"/>
  <c r="J9" i="38"/>
  <c r="H54" i="38"/>
  <c r="I54" i="38"/>
  <c r="L31" i="38"/>
  <c r="N48" i="38"/>
  <c r="D49" i="37"/>
  <c r="N40" i="38"/>
  <c r="D41" i="37"/>
  <c r="M34" i="38"/>
  <c r="C35" i="37"/>
  <c r="N44" i="38"/>
  <c r="D45" i="37"/>
  <c r="M42" i="38"/>
  <c r="C43" i="37"/>
  <c r="M35" i="38"/>
  <c r="C36" i="37"/>
  <c r="N16" i="38"/>
  <c r="D17" i="37"/>
  <c r="M48" i="38"/>
  <c r="C49" i="37"/>
  <c r="M13" i="38"/>
  <c r="C14" i="37"/>
  <c r="M22" i="38"/>
  <c r="C23" i="37"/>
  <c r="N36" i="38"/>
  <c r="D37" i="37"/>
  <c r="N11" i="38"/>
  <c r="D12" i="37"/>
  <c r="N47" i="38"/>
  <c r="D48" i="37"/>
  <c r="N37" i="38"/>
  <c r="D38" i="37"/>
  <c r="N30" i="38"/>
  <c r="D31" i="37"/>
  <c r="N41" i="38"/>
  <c r="D42" i="37"/>
  <c r="M39" i="38"/>
  <c r="C40" i="37"/>
  <c r="N20" i="38"/>
  <c r="D21" i="37"/>
  <c r="N23" i="38"/>
  <c r="D24" i="37"/>
  <c r="M53" i="38"/>
  <c r="C54" i="37"/>
  <c r="N34" i="38"/>
  <c r="D35" i="37"/>
  <c r="N26" i="38"/>
  <c r="D27" i="37"/>
  <c r="N38" i="38"/>
  <c r="D39" i="37"/>
  <c r="M36" i="38"/>
  <c r="C37" i="37"/>
  <c r="M32" i="38"/>
  <c r="M19" i="38"/>
  <c r="C20" i="37"/>
  <c r="M52" i="38"/>
  <c r="C53" i="37"/>
  <c r="M29" i="38"/>
  <c r="C30" i="37"/>
  <c r="N22" i="38"/>
  <c r="D23" i="37"/>
  <c r="N35" i="38"/>
  <c r="D36" i="37"/>
  <c r="M33" i="38"/>
  <c r="C34" i="37"/>
  <c r="N29" i="38"/>
  <c r="D30" i="37"/>
  <c r="N32" i="38"/>
  <c r="N19" i="38"/>
  <c r="D20" i="37"/>
  <c r="M51" i="38"/>
  <c r="C52" i="37"/>
  <c r="M25" i="38"/>
  <c r="C26" i="37"/>
  <c r="N18" i="38"/>
  <c r="D19" i="37"/>
  <c r="N45" i="38"/>
  <c r="D46" i="37"/>
  <c r="M28" i="38"/>
  <c r="C29" i="37"/>
  <c r="N25" i="38"/>
  <c r="D26" i="37"/>
  <c r="N12" i="38"/>
  <c r="D13" i="37"/>
  <c r="M17" i="38"/>
  <c r="C18" i="37"/>
  <c r="N39" i="38"/>
  <c r="D40" i="37"/>
  <c r="N21" i="38"/>
  <c r="D22" i="37"/>
  <c r="N53" i="38"/>
  <c r="D54" i="37"/>
  <c r="M16" i="38"/>
  <c r="C17" i="37"/>
  <c r="M50" i="38"/>
  <c r="C51" i="37"/>
  <c r="M21" i="38"/>
  <c r="C22" i="37"/>
  <c r="N14" i="38"/>
  <c r="D15" i="37"/>
  <c r="N42" i="38"/>
  <c r="D43" i="37"/>
  <c r="M24" i="38"/>
  <c r="C25" i="37"/>
  <c r="M23" i="38"/>
  <c r="C24" i="37"/>
  <c r="M44" i="38"/>
  <c r="C45" i="37"/>
  <c r="M49" i="38"/>
  <c r="C50" i="37"/>
  <c r="M30" i="38"/>
  <c r="C31" i="37"/>
  <c r="M20" i="38"/>
  <c r="C21" i="37"/>
  <c r="M38" i="38"/>
  <c r="C39" i="37"/>
  <c r="N52" i="38"/>
  <c r="D53" i="37"/>
  <c r="N10" i="38"/>
  <c r="M46" i="38"/>
  <c r="C47" i="37"/>
  <c r="M18" i="38"/>
  <c r="C19" i="37"/>
  <c r="N33" i="38"/>
  <c r="D34" i="37"/>
  <c r="M12" i="38"/>
  <c r="C13" i="37"/>
  <c r="M11" i="38"/>
  <c r="C12" i="37"/>
  <c r="N17" i="38"/>
  <c r="D18" i="37"/>
  <c r="N51" i="38"/>
  <c r="D52" i="37"/>
  <c r="M10" i="38"/>
  <c r="M43" i="38"/>
  <c r="C44" i="37"/>
  <c r="M47" i="38"/>
  <c r="C48" i="37"/>
  <c r="N28" i="38"/>
  <c r="D29" i="37"/>
  <c r="M15" i="38"/>
  <c r="C16" i="37"/>
  <c r="N27" i="38"/>
  <c r="D28" i="37"/>
  <c r="N50" i="38"/>
  <c r="D51" i="37"/>
  <c r="N46" i="38"/>
  <c r="D47" i="37"/>
  <c r="M40" i="38"/>
  <c r="C41" i="37"/>
  <c r="M26" i="38"/>
  <c r="C27" i="37"/>
  <c r="N24" i="38"/>
  <c r="D25" i="37"/>
  <c r="N13" i="38"/>
  <c r="D14" i="37"/>
  <c r="N15" i="38"/>
  <c r="D16" i="37"/>
  <c r="N49" i="38"/>
  <c r="D50" i="37"/>
  <c r="N43" i="38"/>
  <c r="D44" i="37"/>
  <c r="M37" i="38"/>
  <c r="C38" i="37"/>
  <c r="M14" i="38"/>
  <c r="C15" i="37"/>
  <c r="M45" i="38"/>
  <c r="C46" i="37"/>
  <c r="M27" i="38"/>
  <c r="C28" i="37"/>
  <c r="M41" i="38"/>
  <c r="C42" i="37"/>
  <c r="H56" i="38"/>
  <c r="H57" i="38"/>
  <c r="J54" i="38"/>
  <c r="K9" i="38"/>
  <c r="K31" i="38"/>
  <c r="L9" i="38"/>
  <c r="H58" i="38"/>
  <c r="K54" i="38"/>
  <c r="I57" i="38"/>
  <c r="I56" i="38"/>
  <c r="D33" i="37"/>
  <c r="N31" i="38"/>
  <c r="J56" i="38"/>
  <c r="J57" i="38"/>
  <c r="C11" i="37"/>
  <c r="C10" i="37"/>
  <c r="M9" i="38"/>
  <c r="M31" i="38"/>
  <c r="C32" i="37"/>
  <c r="C33" i="37"/>
  <c r="D11" i="37"/>
  <c r="D10" i="37"/>
  <c r="N9" i="38"/>
  <c r="L54" i="38"/>
  <c r="C55" i="37"/>
  <c r="J58" i="38"/>
  <c r="I58" i="38"/>
  <c r="K56" i="38"/>
  <c r="K57" i="38"/>
  <c r="L56" i="38"/>
  <c r="L57" i="38"/>
  <c r="M54" i="38"/>
  <c r="D32" i="37"/>
  <c r="D55" i="37"/>
  <c r="N54" i="38"/>
  <c r="C57" i="37"/>
  <c r="K58" i="38"/>
  <c r="L58" i="38"/>
  <c r="D60" i="37"/>
  <c r="B54" i="38"/>
  <c r="N56" i="38"/>
  <c r="N57" i="38"/>
  <c r="M56" i="38"/>
  <c r="C56" i="37"/>
  <c r="M57" i="38"/>
  <c r="D56" i="37"/>
  <c r="C58" i="37"/>
  <c r="C59" i="37"/>
  <c r="B56" i="38"/>
  <c r="M58" i="38"/>
  <c r="N58" i="38"/>
  <c r="D61" i="37"/>
</calcChain>
</file>

<file path=xl/sharedStrings.xml><?xml version="1.0" encoding="utf-8"?>
<sst xmlns="http://schemas.openxmlformats.org/spreadsheetml/2006/main" count="1343" uniqueCount="584">
  <si>
    <t>Beschreibung des Dokuments</t>
  </si>
  <si>
    <t xml:space="preserve">Ziel der Umsetzung der Deutschen Verwaltungscloud (DVC), welches in 2023 startete, ist die Definition und der Aufbau eines schrittweise wachsenden Portfolios von Cloud-Diensten der öffentlichen Hand. Die DVC zahlt damit auf die Ziele der Strategie zur Stärkung (DSV) der digitalen Souveränität für die IT der öffentlichen Verwaltung ein.
Mit der DVC möchte der IT-Planungsrat eine zentrale Plattform für Cloud-Anwendungen der Verwaltung schaffen. Sie umfasst alle Cloud-Service-Angebote, die von den öffentlichen IT-Dienstleistern und perspektivisch auch verwaltungsexternen Anbietern nach DVC-Konformitätsstandards über das Cloud-Service-Portal allen Verwaltungen und ihren IT-Dienstleistern in Bund, Ländern und Kommunen angeboten werden. Die DVC liefert zu dem Ziel der DVS - einen souveränen, schnellen und ebenenübergreifenden Einsatz von Cloud-Services zu ermöglichen - einen wertvollen Beitrag:
• Digitale Souveränität stärken: 
   Die DVC realisiert einen selbstbestimmten Weg zu Cloud-Services für die Verwaltungen, indem Wechselmöglichkeiten geschaffen, die eigene Gestaltungsfähigkeit gefördert und der Einfluss auf IT-Anbieter gefestigt wird.
• Leistungsfähigkeit der Verwaltungen erhöhen: 
   Durch den schnellen und einfachen Weg zu Cloud-Services wird die Effizienz und Effektivität bei Entwicklung, Inbetriebnahme und Betrieb von Softwarelösungen für die  Öffentliche Verwaltung gesteigert und die Informationssicherheit übergreifend gestärkt.
• Föderale IT-Zusammenarbeit verbessern: 
   Mit der DVC wird ein föderales Cloud-Ökosystem geschaffen, indem alle Cloud-Angebote der öffentlichen IT-Dienstleister und perspektivisch auch verwaltungsexterner Anbieter nach einheitlichen DVC-Konformitätsstandards entwickelt, angeboten und von allen
  Verwaltungen und ihren öffentlichen IT-Dienstleistern genutzt werden können. 
Die FITKO (Föderale IT-Kooperation) setzt die DVC als Produkt des deutschen IT-Planungsrates im Rahmen von vier Teilprojekte um:
• Teilprojekt 1: Aufbau eines attraktiven Portfolios
• Teilprojekt 2: Bereitstellung eines Marktplatzes (Cloud-Service-Portal)
• Teilprojekt 3: Proof-of-Concept: mögliche Erweiterung um Public-Cloud-Angebote
• Teilprojekt 4: Aufbau DVC-Koordinierungsstelle
Im Zuge des Umsetzungsprojektes ist die Durchführung einer Wirtschaftlichkeitsbetrachtung gefordert.
</t>
  </si>
  <si>
    <t>Das vorliegende Dokument stellt den methodischen Teil der Wirtschaftlichkeitsbetrachtung dar. In diesem werden alle Berechnungen durchgeführt, Annahmen aufgeführt und das Ergebnis sowohl der qualitativen wie auch quantitativen Untersuchung dargestellt. 
Die vorliegende Wirtschaftlichkeitsbetrachtung folgt der Methodik WiBe 5.0 (https://www.cio.bund.de/Webs/CIO/DE/digitaler-wandel/Achitekturen_und_Standards/IT_Architektur_Bund/wirtschaftlichkeitsbetrachtung/fachkonzept-kriterienkatalog/fachkonzept-kriterienkatalog-node.html)</t>
  </si>
  <si>
    <t>Beschreibung des Handlungsbedarfes</t>
  </si>
  <si>
    <r>
      <t xml:space="preserve">Gemäß der WiBe 5.0 Methodik ist es notwendig, sowohl den Handlungsbedarf als auch die möglichen Handlungsalternativen zu betrachten und folglich alle Handlungsalternativen im Hinblick auf die Bedarfe und die Realisierbarkeit zu evaluieren. 
Aus den einleitenden Inhalten weiter oben ergibt sich der Handlungsbedarf vor allem aus folgenden Punkten:
</t>
    </r>
    <r>
      <rPr>
        <b/>
        <sz val="11"/>
        <color theme="1"/>
        <rFont val="Arial"/>
        <family val="2"/>
      </rPr>
      <t xml:space="preserve">
1. Bedarf in Behörden auf allen föderalen Ebenen</t>
    </r>
    <r>
      <rPr>
        <sz val="11"/>
        <color theme="1"/>
        <rFont val="Arial"/>
        <family val="2"/>
      </rPr>
      <t xml:space="preserve">
Die öffentliche Verwaltung steht vor der Herausforderung, den gestiegenen Anforderungen an digitalen (Verwaltungs-)dienstleistungen gerecht zu werden. Dieser Bedarf erstreckt sich über alle föderalen Ebenen – von Kommunen über Länder bis hin zum Bund. Im Zuge der Digitalisierung sind Behörden gefordert, ihre Prozesse zu modernisieren, effizienter zu gestalten und den Bürgern sowie Unternehmen nutzerfreundliche digitale Services anzubieten. Der hohe Bedarf resultiert aus mehreren Faktoren:
* Steigende Erwartungen der Bürger: Bürger erwarten heutzutage einen einfachen und schnellen Zugang zu Verwaltungsdienstleistungen, ähnlich wie sie es von kommerziellen Online-Diensten gewohnt sind.
* Rechtliche Vorgaben: Es gibt zahlreiche gesetzliche Rahmenbedingungen, die die Digitalisierung und Modernisierung der Verwaltungsprozesse vorantreiben, wie beispielsweise das Onlinezugangsgesetz (OZG) in Deutschland.
* Effizienzsteigerung: Die Notwendigkeit, Arbeitsprozesse zu optimieren und die Effizienz innerhalb der Behörden zu steigern, um den wachsenden Anforderungen mit den vorhandenen Ressourcen gerecht zu werden.
</t>
    </r>
    <r>
      <rPr>
        <b/>
        <sz val="11"/>
        <color theme="1"/>
        <rFont val="Arial"/>
        <family val="2"/>
      </rPr>
      <t>2. Produktstrategische Entwicklungen weg von On-Premise-Angeboten hin zu Cloud-Angeboten</t>
    </r>
    <r>
      <rPr>
        <sz val="11"/>
        <color theme="1"/>
        <rFont val="Arial"/>
        <family val="2"/>
      </rPr>
      <t xml:space="preserve">
Die IT-Produktlandschaft entwickelt sich rasant weiter und es zeichnet sich ein klarer Trend ab, dass immer mehr IT-Anbieter ihre Produkte und Dienstleistungen von traditionellen On-Premise-Lösungen hin zu Cloud-basierten Angeboten verlagern. Diese produktstrategische Entwicklung bringt mehrere Implikationen mit sich:
* Kosteneffizienz: Cloud-Lösungen bieten häufig ein flexibleres Kostenmodell, das auf Nutzungsintensität basiert, und ermöglichen es den Behörden, Investitionskosten in IT-Infrastruktur zu reduzieren.
* Skalierbarkeit und Flexibilität: Cloud-Dienste bieten eine hohe Skalierbarkeit, was besonders für Behörden von Vorteil ist, die mit variierenden Anforderungen umgehen müssen.
* Aktualität und Sicherheit: Cloud-Anbieter sorgen regelmäßig für Updates und Sicherheitsverbesserungen, wodurch die IT-Systeme stets auf dem neuesten Stand bleiben und ein hohes Sicherheitsniveau gewährleistet ist.
</t>
    </r>
    <r>
      <rPr>
        <b/>
        <sz val="11"/>
        <color theme="1"/>
        <rFont val="Arial"/>
        <family val="2"/>
      </rPr>
      <t>3. Risiko der Nichtnutzbarkeit essentieller IT-Produkte (z. B. Office-Produkte) und die damit verbundene Sicherstellung der Arbeitsfähigkeit der Verwaltung</t>
    </r>
    <r>
      <rPr>
        <sz val="11"/>
        <color theme="1"/>
        <rFont val="Arial"/>
        <family val="2"/>
      </rPr>
      <t xml:space="preserve">
Ein weiterer wesentlicher Punkt des Handlungsbedarfs liegt im Risiko der Nichtnutzbarkeit essentieller IT-Produkte. Dies betrifft vor allem Standardsoftware wie Office-Produkte, die für die tägliche Arbeit in der Verwaltung unverzichtbar sind. Die Risiken und Herausforderungen umfassen:
* Abhängigkeit von spezifischen Anbietern: Viele Behörden sind auf bestimmte Softwareprodukte angewiesen. Änderungen in den Geschäftsmodellen dieser Anbieter (z.B. Wegfall von On-Premise-Lösungen) können direkte Auswirkungen auf die Arbeitsfähigkeit der Verwaltung haben.
* Kompatibilität und Integration: Bei der Umstellung auf neue IT-Lösungen muss sichergestellt werden, dass diese nahtlos in die bestehende IT-Infrastruktur integriert werden können.
* Datensicherheit und Datenschutz: Der Wechsel zu Cloud-Lösungen muss unter strikter Beachtung der Datenschutzbestimmungen erfolgen, um die Sicherheit der sensiblen Verwaltungsdaten zu gewährleisten.</t>
    </r>
  </si>
  <si>
    <t xml:space="preserve">Beschreibung der Handlungsalternativen </t>
  </si>
  <si>
    <r>
      <t xml:space="preserve">Basierend auf dem identifizierten Handlungsbedarf, ergeben sich folgende konkrete Handlungsalternativen:
</t>
    </r>
    <r>
      <rPr>
        <b/>
        <sz val="11"/>
        <rFont val="Arial"/>
        <family val="2"/>
      </rPr>
      <t>1. Status Quo beibehalten - Betrieb wie bisher dezentral auf On-Premise / Cloud</t>
    </r>
    <r>
      <rPr>
        <sz val="11"/>
        <rFont val="Arial"/>
        <family val="2"/>
      </rPr>
      <t xml:space="preserve">
Der Status Quo, nämlich der dezentrale Betrieb der IT-Infrastruktur auf On-Premise-Basis bzw. vereinzelten Cloud-Lösungen, stellt aus Sicht des oben definierten Handlungsbedarfs keine vertretbare Option dar. Diese Lösung führt zu einer stark heterogenen IT-Landschaft, die bestehende Ineffizienzen weiter fördert. Die hauptsächlichen Probleme und Konsequenzen sind:
* Heterogene IT-Landschaft: Durch den dezentralen Betrieb existieren unterschiedliche Systeme und Standards in den verschiedenen Behörden, was die Interoperabilität und Zusammenarbeit erschwert.
* Wartungsaufwand und Kosten: Jede Behörde muss eigenständig für die Wartung und Aktualisierung ihrer IT-Infrastruktur sorgen, was zu erhöhtem Aufwand und höheren Kosten führt.
* Skalierbarkeit und Flexibilität: Dezentrale On-Premise-Systeme bieten weniger Flexibilität und sind schwieriger zu skalieren, um auf veränderte Anforderungen zu reagieren.
* Sicherheitsrisiken: Unterschiedliche Sicherheitsstandards und -praktiken können zu Schwachstellen führen und die Sicherheit der gesamten IT-Landschaft gefährden.
</t>
    </r>
    <r>
      <rPr>
        <b/>
        <sz val="11"/>
        <rFont val="Arial"/>
        <family val="2"/>
      </rPr>
      <t>2. Dezentrale Beschaffung durch die 16 Länder plus Bund</t>
    </r>
    <r>
      <rPr>
        <sz val="11"/>
        <rFont val="Arial"/>
        <family val="2"/>
      </rPr>
      <t xml:space="preserve">
Eine weitere Alternative ist die dezentrale Beschaffung durch die 16 Länder plus den Bund. Diese Option hätte folgende Implikationen:
* Multiplizierter Aufwand: Der Aufwand für Vergabevorbereitung und Vergabedurchführung würde sich vervielfachen, da jede Verwaltungseinheit eigenständige Beschaffungsprozesse durchlaufen müsste. Auch der Betreuungsaufwand im laufenden Betrieb (Support, Anforderungsmanagement, Vertragsmanagement etc.) würde sich in diesem Fall vervielfachen.
* Nichtrealisierung von Skaleneffekten/Kostenersparnissen: Die Beschaffung auf Basis von Einzelbedarfen reduziert die Verhandlungsposition gegenüber den bietenden Marktteilnehmern und führt zu komparativen Kostennachteilen gegenüber einer gebündelten Beschaffung.
* Geringere Verhandlungsmacht: Einzelne Länder hätten im Vergleich zum Bund eine geringere Verhandlungsmacht gegenüber Anbietern, was zu ungünstigeren Vertragskonditionen führen könnte.
* Inkonsistentes Lösungsportfolio: Unterschiedliche Beschaffungsstrategien und -entscheidungen könnten zu heterogenen Lösungsimplementierungen und weiteren Fragmentierung der föderalen IT-Landschaft führen. An den Schnittstellen drohen erhöhte Aufwände für die Anbindung/Integration unterschiedlicher Lösungen. 
</t>
    </r>
    <r>
      <rPr>
        <b/>
        <sz val="11"/>
        <rFont val="Arial"/>
        <family val="2"/>
      </rPr>
      <t>3. Beschaffung von Cloud-Services über die DVC</t>
    </r>
    <r>
      <rPr>
        <sz val="11"/>
        <rFont val="Arial"/>
        <family val="2"/>
      </rPr>
      <t xml:space="preserve">
Die Beschaffung von Cloud-Services über die DVC stellt eine weitere Handlungsalternative dar. Dieses Szenario adressiert alle relevanten Handlungsbedarfe und bietet zahlreiche Vorteile:
* Synergiepotenziale: Durch die zentrale Beschaffung können erhebliche Synergiepotenziale realisiert werden, wie z.B. die Nutzung gemeinsamer Ressourcen, standardisierter Prozesse und zentralisierter Expertise.
* Kosteneffizienz: Die Kosten können durch gebündelte Beschaffung realistisch eingeschätzt und reduziert werden, da Skaleneffekte genutzt und bessere Vertragskonditionen ausgehandelt werden können.
* Einheitliche Standards: Die zentrale Beschaffung ermöglicht die Implementierung einheitlicher IT-Standards und -Praktiken, was die Interoperabilität und Zusammenarbeit zwischen den Behörden verbessert.
* Effizienzsteigerung: Durch die Konsolidierung der IT-Beschaffung und -Betriebsmodelle können Effizienzsteigerungen in der Verwaltung erzielt werden, da redundante Prozesse und Ressourcen vermieden werden.
* Sicherheitsvorteile: Ein zentralisiertes IT-Sicherheitsmanagement kann ein höheres Sicherheitsniveau gewährleisten und einheitliche Sicherheitsstandards implementieren, um die Datenintegrität und -sicherheit zu gewährleisten.
</t>
    </r>
    <r>
      <rPr>
        <b/>
        <sz val="11"/>
        <rFont val="Arial"/>
        <family val="2"/>
      </rPr>
      <t>Zu betrachtende Handlungsalternativen</t>
    </r>
    <r>
      <rPr>
        <sz val="11"/>
        <rFont val="Arial"/>
        <family val="2"/>
      </rPr>
      <t xml:space="preserve">
Grundlegend zeichnet sich ab, dass Handlungsalternative 1 keine sinnvolle Adressierung des Handlungsbedarfs darstellt. Handlungsalternative 2 würde die Realität abbilden, falls keine zentrale Beschaffung über die DVC stattfindet. Handlungsalternative 3 stellt das vermeintlich sinnvollste Szenario dar. Grundlegend wären also Handlungsalternative 2 und 3 zu betrachten.</t>
    </r>
  </si>
  <si>
    <t>Abwägung der Handlungsalternativen</t>
  </si>
  <si>
    <t xml:space="preserve">Grundlegend zeichnet sich ab, dass Handlungsalternative 1 keine sinnvolle Adressierung des Handlungsbedarfs darstellt, da sie den Bedarf einer harmonisierten und gebündelten Bereitstellung von Cloud-Diensten nicht bedient. Alternative 1 wird aus diesem Grund nicht weiter betrachtet.
Handlungsalternative 2 würde die Realität abbilden, falls keine zentrale Beschaffung über die DVC ermöglicht wird. Allerdings kann auf Grundlage der vorliegenden Daten für diese Alternative keine vollständige monetäre und qualitative Betrachtung erfolgen. Diese Limitation ergiebt sich insbesondere daraus, dass derzeit keine umfassenden Daten von den einzelnen Ländern und IT-Dienstleistern zu Bedarfen und Kostenstrukturen vorliegen, die eine Berechnung der monetären Wirtschaftlichkeit ermöglichen würden. Die Erhebung der Daten wäre im Vergleich zum erwarteten Mehrwert der Berechnung nicht wirtschaftlich.    
Vor diesem Hintergrund wird im Folgenden ein implizit komparativer Vergleich von Alternative 3 im Vergleich zu Alternative 2 anhand des Nutzenpotenzials von Alternative 3 vorgenommen, welches gleichzeitig das zu erwartende Delta in den erwarteten Kosten repräsentiert. Hieraus lassen sich Schlussfolgerungen auf die Wirtschaftlichkeit der Alternativen ziehen. Das Nutzenpotenzial wird insbesondere auf Basis von zwei Aspekten gebildet:
* Anzahl und Art der erwarteten Services auf der DVC im Betrachtungszeitraum
* Einsparpotenzial durch die Bereitstellung von Cloud-Services über die DVC z.B. mit Blick auf das Einsparpotenzial im Hinblick auf Personal- und Sachkosten  </t>
  </si>
  <si>
    <t>Limitationen und Fortschreibungsbedarf</t>
  </si>
  <si>
    <r>
      <rPr>
        <b/>
        <sz val="11"/>
        <color theme="1"/>
        <rFont val="Arial"/>
        <family val="2"/>
      </rPr>
      <t xml:space="preserve">Limitationen
</t>
    </r>
    <r>
      <rPr>
        <sz val="11"/>
        <color theme="1"/>
        <rFont val="Arial"/>
        <family val="2"/>
      </rPr>
      <t>Wie bereits beschrieben, unterliegt die Wirtschaftlichkeitsbetrachtung gewissen Limitationen. Dabei handelt es sich um zwei Aspekte:
* Datenverfügbarkeit: Es liegen derzeit keine umfassenden Daten von den einzelnen Ländern und IT-Dien</t>
    </r>
    <r>
      <rPr>
        <sz val="11"/>
        <rFont val="Arial"/>
        <family val="2"/>
      </rPr>
      <t>stleistern zu Bedarfen und aktuellen Kosten</t>
    </r>
    <r>
      <rPr>
        <sz val="11"/>
        <color theme="1"/>
        <rFont val="Arial"/>
        <family val="2"/>
      </rPr>
      <t xml:space="preserve"> vor, die eine </t>
    </r>
    <r>
      <rPr>
        <sz val="11"/>
        <rFont val="Arial"/>
        <family val="2"/>
      </rPr>
      <t xml:space="preserve">Berechnung der monetären Wirtschaftlichkeit ermöglichen würden. Eine Erhebung würde enorme Aufwände erzeugen.
* Komplexität der Berechnungen: Die detaillierten Berechnungen und Prognosen, die zur Bewertung der langfristigen Kosten- und Nutzenaspekte für sämtliche Bedarfsträger erforderlich sind, können nur mit hohem Aufwand und unter hoher Unschärfe realisiert werden. Der Aufwand der Berechnung stünde in keinem angemessenen Verhältnis zum erwarteten Mehrwert im Hinblick auf die Wirtschaftlichkeit. </t>
    </r>
    <r>
      <rPr>
        <sz val="11"/>
        <color theme="1"/>
        <rFont val="Arial"/>
        <family val="2"/>
      </rPr>
      <t xml:space="preserve">
</t>
    </r>
    <r>
      <rPr>
        <b/>
        <sz val="11"/>
        <color theme="1"/>
        <rFont val="Arial"/>
        <family val="2"/>
      </rPr>
      <t>Fortschreibungsbedarf</t>
    </r>
    <r>
      <rPr>
        <sz val="11"/>
        <color theme="1"/>
        <rFont val="Arial"/>
        <family val="2"/>
      </rPr>
      <t xml:space="preserve">
Vor dem Hintergrund dieser Limitationen und des initial quantifizierten Nutzenpotenzials ist eine Fortschreibung der vorliegenden WiBe erforderlich, u. a. um die Bedarfe sowie die tatsächlichen Preise mit erwarteten Mengen und Preisen im Rahmen der begleitenden Erfolgskontrolle abzugleichen. Entsprechend sollte die vorliegende WiBe fortgeschrieben werden, sobald eine hinreichende Zahl an Services auf der DVC verfügbar ist und genutzt wird. Weitere Kennzahlen, die zukünftig in die Nutzwertbetrachtung einbezogen werden können sind die Nutzendenzahlen und Volumina. Nach dem Betrachtungszeitraum ist eine abschließende Erfolgskontrolle entlang der drei Dimensionen Wirtschaftlichkeit, Zielerreichung und Wirkung durchzuführen. 
Durch eine fortlaufende Aktualisierung der WiBe wird eine fundierte Grundlage geschaffen, um die langfristigen Auswirkungen der DVC vollständig zu verstehen und zu bewerten.</t>
    </r>
  </si>
  <si>
    <t>Tabellenblätter:</t>
  </si>
  <si>
    <t>Erläuterung</t>
  </si>
  <si>
    <t>Zentrale Annahmen</t>
  </si>
  <si>
    <t>In diesem Tabellenblatt werden alle für die Berechnungen relevanten Annahmen aufgeführt bzw. quantifiziert. Nur die orange markierten Felder sollten durch Anwender:innen verändert werden, so der Bedarf besteht.</t>
  </si>
  <si>
    <t>Kosten Deutsche Verwaltungscloud</t>
  </si>
  <si>
    <t>In diesem Tabellenblatt werden alle Kosten und Nutzen über die Jahre je Kriterium aufgeführt. In diesem Tabellenblatt sind keine Änderungen vorzunehmen.</t>
  </si>
  <si>
    <t>Detail Kosten Deutsche Verwaltungcloud</t>
  </si>
  <si>
    <t xml:space="preserve">In diesem Tabellenblatt werden alle Kosten im Detail erfasst (Jahr, Kosten oder Nutzen, Art der Kosten oder Nutzen, Risikofaktor etc.). Sämtliche monetären Angaben sind in diesem Tabellenblatt vorzunehmen. </t>
  </si>
  <si>
    <t>Qualitativ-Strategisch (WiBe Q)</t>
  </si>
  <si>
    <t xml:space="preserve">In diesem Tabellenblatt werden die qualitativ-strategischen Kriterien aufgeführt, erläutert und bewertet. Die Bepunktung und Argumentation kann angepasst werden. </t>
  </si>
  <si>
    <t>Ex. Effekte (WiBe E)</t>
  </si>
  <si>
    <t xml:space="preserve">In diesem Tabellenblatt werden die Kriterien zu den externen Effekten aufgeführt, erläutert und bewertet. Die Bepunktung und Argumentation kann angepasst werden. </t>
  </si>
  <si>
    <t>Ergebnisblatt</t>
  </si>
  <si>
    <t>In diesem Tabellenblatt werden die Ergebnisse der monetären und qualitativen Analyse zusammengebracht, um ein gesamtheitlichen Blick auf die Wirtschaftlichkeit der Maßnahme zu erhalten. In diesem Tabellenblatt sind keine Änderungen vorzunehmen.</t>
  </si>
  <si>
    <t>Kriterienkatalog</t>
  </si>
  <si>
    <t>In diesem Tabellenblatt sind alle Kriterien aufgelistet, die zur Berechnung der monetären Wirtschaftlichkeit relevant sind. In diesem Tabellenblatt sind keine Änderungen vorzunehmen.</t>
  </si>
  <si>
    <t>Erfolgskontrolle</t>
  </si>
  <si>
    <t>In diesem Tabellenblatt ist das Vorgehen für eine Forschreibung und jährliche Erfolgskontrolle der vorliegenden WiBe beschrieben.</t>
  </si>
  <si>
    <t>Folgend werden alle zentralen Annahmen aufgeführt und erläutert. Diese gelten in der Regel für alle Kostenpositionen übergreifend. Ausnahmen werden bei Bedarf entsprechend gekennzeichnet und begründet.</t>
  </si>
  <si>
    <t>Beginn der Maßnahme</t>
  </si>
  <si>
    <t>Der Betrachtungszeitraum der WiBe beginnt im Jahr 2023.</t>
  </si>
  <si>
    <t>Ende der Maßnahme</t>
  </si>
  <si>
    <t>Der Betrachtungszeitraum der WiBe endet im Jahr 2028.</t>
  </si>
  <si>
    <t>Diskontierungsfaktor gemäß BMF-Rundschreiben</t>
  </si>
  <si>
    <t>Nominaler Kalkulationszinssatz (Durchschnittszinssatz) gemäß Rundschreiben des BMF vom 7. Juli 2022:
"F 1. Personal- und Sachkosten in der Bundesverwaltung für Wirtschaftlichkeitsuntersuchungen und Kostenberechnungen , 
2. Kalkulationszinssätze für Wirtschaftlichkeitsuntersuchungen".</t>
  </si>
  <si>
    <t>Verfügbare Arbeitstage p. a.</t>
  </si>
  <si>
    <t>Grundlegend wird mit 204 verfügbaren Arbeitstagen pro Jahr gerechnet, um auch Urlaube und Krankheiten entsprechend zu berücksichtigen.</t>
  </si>
  <si>
    <t>Hinweis bzgl. der Kapitalwerte</t>
  </si>
  <si>
    <r>
      <rPr>
        <b/>
        <sz val="12"/>
        <color theme="1"/>
        <rFont val="Calibri"/>
        <family val="2"/>
        <scheme val="minor"/>
      </rPr>
      <t>Sämtliche in dieser WiBe angegebenen Kapitalwerte werden als positive Beträge dargestellt</t>
    </r>
    <r>
      <rPr>
        <sz val="12"/>
        <color theme="1"/>
        <rFont val="Calibri"/>
        <family val="2"/>
        <scheme val="minor"/>
      </rPr>
      <t xml:space="preserve">. Dies vereinfacht die grafische Darstellung und trägt zur Übersichtlichkeit bei. Simultan sind Nutzenbeträge negativ dargestellt. </t>
    </r>
  </si>
  <si>
    <t>Kostensteigerung pro Jahr</t>
  </si>
  <si>
    <t>Quelle der Annahme einer jährlichen 4%-igen Kostensteigerung ist der Wirtschaftsplan der DVC. Die Annahme einer 4%-igen Kostensteigerung basiert auf der durchschnittlichen Entwicklung des Verbraucherpreisindex von 2020 - 2023 (Quelle: statistisches Bundesamt; destatis). Die Kostensteigerung betrifft alle Kostenpositionen ab dem Jahr 2026.</t>
  </si>
  <si>
    <t>5.2.2.1 Pesonalkosten eigenes Personal</t>
  </si>
  <si>
    <t>Entgeldgruppe</t>
  </si>
  <si>
    <t>Personalkosten mit AK pro Jahr</t>
  </si>
  <si>
    <t>Quelle:</t>
  </si>
  <si>
    <t>E14</t>
  </si>
  <si>
    <t>Staatsanzeiger für das Land Hessen, 20. Juni 2022; Personalkostentabellen für die Kostenberechnung in der Verwaltung; 
Link: https://sessionnet-oparl.krz.de/Oparl/bodies/5262/downloadfiles/a/00039816.pdf; 
Zuletzt abgerufen am 25.07.2024</t>
  </si>
  <si>
    <t>Kosten und Anzahl der Services für die DVC</t>
  </si>
  <si>
    <r>
      <t>Die Grundlage für die Schätzungen bieten einerseite der Entwicklungsplan der DVC selbst (Anzahl der Services) wie auch Erfahrungswerte für typische IT-Beschaffungs- und Implementation</t>
    </r>
    <r>
      <rPr>
        <sz val="12"/>
        <color theme="1"/>
        <rFont val="Calibri"/>
        <family val="2"/>
        <scheme val="minor"/>
      </rPr>
      <t>sprojekte</t>
    </r>
    <r>
      <rPr>
        <sz val="12"/>
        <rFont val="Calibri"/>
        <family val="2"/>
        <scheme val="minor"/>
      </rPr>
      <t>.</t>
    </r>
  </si>
  <si>
    <r>
      <t xml:space="preserve">Die </t>
    </r>
    <r>
      <rPr>
        <sz val="12"/>
        <color rgb="FF00B050"/>
        <rFont val="Calibri"/>
        <family val="2"/>
        <scheme val="minor"/>
      </rPr>
      <t>(Software-)</t>
    </r>
    <r>
      <rPr>
        <sz val="12"/>
        <rFont val="Calibri"/>
        <family val="2"/>
        <scheme val="minor"/>
      </rPr>
      <t xml:space="preserve">Services selbst werden in drei Komplexitätskategorien unterteilt. Diese stellen den unterschiedlichen Aufwand während der Entwicklungs- und Betriebsphase dar.
Services der </t>
    </r>
    <r>
      <rPr>
        <b/>
        <sz val="12"/>
        <rFont val="Calibri"/>
        <family val="2"/>
        <scheme val="minor"/>
      </rPr>
      <t>Kategorie S</t>
    </r>
    <r>
      <rPr>
        <sz val="12"/>
        <rFont val="Calibri"/>
        <family val="2"/>
        <scheme val="minor"/>
      </rPr>
      <t xml:space="preserve"> sind kleine Anwendungen wie z. B. Whiteboard-Software, die ggf. viele Nutzende haben, aber eine sehr geringe technische Komplexität in der Entwicklung und im Betrieb aufweisen.
Services der </t>
    </r>
    <r>
      <rPr>
        <b/>
        <sz val="12"/>
        <rFont val="Calibri"/>
        <family val="2"/>
        <scheme val="minor"/>
      </rPr>
      <t>Kategorie M</t>
    </r>
    <r>
      <rPr>
        <sz val="12"/>
        <rFont val="Calibri"/>
        <family val="2"/>
        <scheme val="minor"/>
      </rPr>
      <t xml:space="preserve"> sind mittlere Anwendungen wie z. B. </t>
    </r>
    <r>
      <rPr>
        <sz val="12"/>
        <color theme="1"/>
        <rFont val="Calibri"/>
        <family val="2"/>
        <scheme val="minor"/>
      </rPr>
      <t>Projektmanagement-Tools</t>
    </r>
    <r>
      <rPr>
        <sz val="12"/>
        <rFont val="Calibri"/>
        <family val="2"/>
        <scheme val="minor"/>
      </rPr>
      <t xml:space="preserve"> oder CRM-Systeme. Diese Anwendungen haben eine moderate Anzahl an Nutzenden und weisen eine mittlere Komplexität sowohl in der Entwicklung als auch im Betrieb auf.
Services der </t>
    </r>
    <r>
      <rPr>
        <b/>
        <sz val="12"/>
        <rFont val="Calibri"/>
        <family val="2"/>
        <scheme val="minor"/>
      </rPr>
      <t>Kategorie L</t>
    </r>
    <r>
      <rPr>
        <sz val="12"/>
        <rFont val="Calibri"/>
        <family val="2"/>
        <scheme val="minor"/>
      </rPr>
      <t xml:space="preserve"> sind komplexe Anwendungen wie z. B. Opendesk. Diese Services verfügen über sehr viele Nutzende und haben auch eine hohe Komplexität in der Entwicklung sowie im laufenden Betrieb.
Grundlegend wird davon ausgegangen, dass der Entwicklungsaufwand von Services, die für die DVC entwickelt werden, doppelt so hoch ist, als wenn einzelne Behörden diese für sich entwickeln würden, da die Services besondere Anforderungen haben die berücksichtigt werden müssen (z. B. Cloud-Fähigkeit).</t>
    </r>
  </si>
  <si>
    <t>Nutzung der Services auf verschiedenen föderalen Ebenen</t>
  </si>
  <si>
    <t xml:space="preserve">Es ist davon auszugehen, dass die einzelnen Service-Kategorien auf den unterschiedlichen föderalen Ebenen - d.h. Bundesebene, Landesebene und Kommunen - unterschiedlich stark in Anspruch genommen werden. Da derzeit aber noch keine umfassenden Informationen vorliegen, welche Services über die DVC angebote werden, kann zum aktuellen Zeitpunkt keine entsprechende Einschätzung der Bedarfe und der Nutzungsintensität vorgenommen werden. Die Nutzungsintensität der Services unterschieden nach föderalen Ebenen sollte jedoch in der Erfolgskontrolle (siehe Tabellenblatt "Erfolgskontrolle") berücksichtigt werden.  </t>
  </si>
  <si>
    <t>Komplexitätskategorie der Services (S, M, L)</t>
  </si>
  <si>
    <t>S</t>
  </si>
  <si>
    <t>M</t>
  </si>
  <si>
    <t>L</t>
  </si>
  <si>
    <t>Bemerkung</t>
  </si>
  <si>
    <t>Ø Konzeptionierungs-, Beschaffungs- und Entwicklungskosten</t>
  </si>
  <si>
    <t>Beinhaltet:
- Kosten eigenes Personal (für Vergabevorbereitung und -durchführung, Projektmanagement des Betriebs etc.)
- Kosten externer Beratung (für Implementierung wie auch für Betrieb)
- Softwarekosten: Kosten für die eigentliche Entwicklung
- Kosten der Entwicklungsumgebung 
- Kosten für die Weiterentwicklung
- Initiale Schulungskosten
- Initiale Lizenzkoszen</t>
  </si>
  <si>
    <t>Ø Betriebs-, Wartungs- und Weiterentwicklungskosten</t>
  </si>
  <si>
    <t>Beinhaltet:
- Hardwarekosten: Host/Server (Betriebs- und Wartungskosten)
- Softwarekosten: Lizenzkosten
- Schulungskosten (fortwährend)
- Personalkosten Systembenutzung (Fach- und Systemadministration)</t>
  </si>
  <si>
    <t>Services pro Jahr auf der DVC</t>
  </si>
  <si>
    <t>Anzahl Services pro Jahr</t>
  </si>
  <si>
    <t>Erläuterung zu der Entwicklung</t>
  </si>
  <si>
    <r>
      <rPr>
        <b/>
        <sz val="12"/>
        <color theme="1"/>
        <rFont val="Calibri"/>
        <family val="2"/>
        <scheme val="minor"/>
      </rPr>
      <t>Erst- vs. Folgeservices</t>
    </r>
    <r>
      <rPr>
        <sz val="12"/>
        <color theme="1"/>
        <rFont val="Calibri"/>
        <family val="2"/>
        <scheme val="minor"/>
      </rPr>
      <t xml:space="preserve">: Die Bereitstellung initialer Services gestaltet sich schwierig, weil viele Punkte erst- und einmalig geklärt werden müssen (z. B. Zustimmung zu den AGBs), die später nicht mehr oder nur in geringem Umfang nochmal nötig sind, wenn ein Anbieter weitere Services einstellt. Daher läuft der initiale Aufbau langsam an. Sobald mehr Anbieter ihre ersten Services eingebunden haben, werden die weiteren fortwährend einfacher einzubinden.
</t>
    </r>
    <r>
      <rPr>
        <b/>
        <sz val="12"/>
        <color theme="1"/>
        <rFont val="Calibri"/>
        <family val="2"/>
        <scheme val="minor"/>
      </rPr>
      <t>Verwaltungsexterne Services</t>
    </r>
    <r>
      <rPr>
        <sz val="12"/>
        <color theme="1"/>
        <rFont val="Calibri"/>
        <family val="2"/>
        <scheme val="minor"/>
      </rPr>
      <t xml:space="preserve">: Ab 2025 kommen voraussichtlich auch erste verwaltungsexterne Services hinzu, ggf. erstmal indirekt über Cloud-Integratoren, möglicherweise später auch direkt. Es muss jedoch darauf hingewiesen werden, dass die zentralen Entscheidungen zu diesem Punkt noch ausstehen. Dadurch ist eine etwaige Abschätzung diesbezüglich schwierig zu treffen. Sollte eine direkte Einbindung ermöglicht werden, könnte die Zahl der Services binnen kurzer Zeit auch deutlich schneller ansteigen. Allerdings wären diese Services dann nicht direkt buchbar (außer unterhalb Bagatellgrenze oder wenn der Kunde eine Ausschreibung durchgeführt hat). Daher wurde bei den Annahmen von dem Integratorenmodell ausgegangen.
</t>
    </r>
    <r>
      <rPr>
        <b/>
        <sz val="12"/>
        <color theme="1"/>
        <rFont val="Calibri"/>
        <family val="2"/>
        <scheme val="minor"/>
      </rPr>
      <t>Verstärkungseffekt</t>
    </r>
    <r>
      <rPr>
        <sz val="12"/>
        <color theme="1"/>
        <rFont val="Calibri"/>
        <family val="2"/>
        <scheme val="minor"/>
      </rPr>
      <t>: Ist eine gewisse Anzahl an Services und Anbietern im CSP vertreten, entsteht eine Folgewirkung für andere Anbieter. Diese Folgewirkung kann geschäftlich und/oder politisch motiviert sein. In der Folge kann damit gerechnet werden, dass sich die Zahl der Services aufgrund dieses Effektes dynamisch erhöhen wird.</t>
    </r>
  </si>
  <si>
    <t>Verteilung nach Komlpexitätskategorie</t>
  </si>
  <si>
    <t>Komplexitätskategorie</t>
  </si>
  <si>
    <t>Verteilung</t>
  </si>
  <si>
    <t>Kosten für die Services pro Jahr auf der DVC</t>
  </si>
  <si>
    <t>S Services Entwicklung</t>
  </si>
  <si>
    <t>S Services Betrieb</t>
  </si>
  <si>
    <t>M Services Entwicklung</t>
  </si>
  <si>
    <t>M Services Betrieb</t>
  </si>
  <si>
    <t>L Services Entwicklung</t>
  </si>
  <si>
    <t>L Services Betrieb</t>
  </si>
  <si>
    <t>Einsparungen durch Vermeidung von redundanten Beschaffungen, Entwicklungen und Betrieb</t>
  </si>
  <si>
    <t>Grundlegend wird davon ausgegangen, das sich Parallelentwicklungen nicht vermeiden lassen und es einen gewissen Zeitraum braucht, bis die Services auf der DVC akzeptiert werden.
Daher ist die Annahme, das bis zur vollständigen Akzeptanz der DVC, die Kosten sukzessive dadurch eingesparrt werden, dass keine Services mehrfach in der Verwaltung entwickelt werden bzw. diese direkt über die DVC bereitgestellt werden.</t>
  </si>
  <si>
    <t>Anteilige Einsparungen durch die S Services</t>
  </si>
  <si>
    <t>Anteilige Einsparungen durch die Einsparungen M Services</t>
  </si>
  <si>
    <t>Anteilige Einsparungen durch die Einsparungen L Services</t>
  </si>
  <si>
    <t>Gesamte Einsparungen durch die Services</t>
  </si>
  <si>
    <t>Zugrunde liegender Zinssatz:</t>
  </si>
  <si>
    <t>(Kalkulation der Abzinsungsfaktoren)</t>
  </si>
  <si>
    <t>Diskontierungsfaktor gemäß BMF-Rundschreiben*</t>
  </si>
  <si>
    <t>Hinweis:
hw = haushalswirksam
nhw = nicht haushaltswirksam</t>
  </si>
  <si>
    <t>Ausgabefelder</t>
  </si>
  <si>
    <t>↓</t>
  </si>
  <si>
    <t xml:space="preserve">  Betrachtungsjahr:  </t>
  </si>
  <si>
    <t>hw</t>
  </si>
  <si>
    <t>nhw</t>
  </si>
  <si>
    <t>Kategorie / Nr.</t>
  </si>
  <si>
    <t>Einzelpositionen (Gesamtkosten)</t>
  </si>
  <si>
    <t>Periode</t>
  </si>
  <si>
    <t>Entwicklungskosten und Entwicklungsnutzen</t>
  </si>
  <si>
    <t>5.1.1.1.1</t>
  </si>
  <si>
    <t>Personalkosten (eigenes Personal)</t>
  </si>
  <si>
    <t>5.1.1.1.2</t>
  </si>
  <si>
    <t>Kosten externer Beratung</t>
  </si>
  <si>
    <t>5.1.1.1.3</t>
  </si>
  <si>
    <t>Kosten der Entwicklungsumgebung</t>
  </si>
  <si>
    <t>5.1.1.1.4</t>
  </si>
  <si>
    <t>Sonstige Kosten für Sach-/Hilfsmittel</t>
  </si>
  <si>
    <t>5.1.1.1.5</t>
  </si>
  <si>
    <t>Reisekosten (eigenes Personal)</t>
  </si>
  <si>
    <t>5.1.1.2.1.1</t>
  </si>
  <si>
    <t>Hardwarekosten: Host/Server, Netzbetrieb</t>
  </si>
  <si>
    <t>5.1.1.2.1.2</t>
  </si>
  <si>
    <t xml:space="preserve">Hardwarekosten: Arbeitsplatzrechner </t>
  </si>
  <si>
    <t>5.1.1.2.2.1</t>
  </si>
  <si>
    <t>Softwarekosten: Kosten für die eigentliche Entwicklung</t>
  </si>
  <si>
    <t>5.1.1.2.2.2</t>
  </si>
  <si>
    <t>Softwarekosten: Kosten für die Anpassung von anderer Software und von Schnittstellen</t>
  </si>
  <si>
    <t>5.1.1.2.2.3</t>
  </si>
  <si>
    <t>Softwarekosten: Kosten für die Evaluierung, Zertifizierung und Qualitätssicherung von Software</t>
  </si>
  <si>
    <t>5.1.1.2.3.1</t>
  </si>
  <si>
    <t>Installationskosten: Bauseitige Kosten</t>
  </si>
  <si>
    <t>5.1.1.2.3.2</t>
  </si>
  <si>
    <t>Installationskosten: Verlegung technischer Infrastruktur</t>
  </si>
  <si>
    <t>5.1.1.2.3.3</t>
  </si>
  <si>
    <t>Installationskosten: Büro-/Raumausstattung, Zubehör</t>
  </si>
  <si>
    <t>5.1.1.2.3.4</t>
  </si>
  <si>
    <t>Installationskosten: Personalkosten der Systeminstallation</t>
  </si>
  <si>
    <t>5.1.1.3.1</t>
  </si>
  <si>
    <t>System- und Integrationstest</t>
  </si>
  <si>
    <t>5.1.1.3.2</t>
  </si>
  <si>
    <t>Übernahme von Datenbeständen</t>
  </si>
  <si>
    <t>5.1.1.3.3</t>
  </si>
  <si>
    <t>Erstschulung Anwender und IT-Fachpersonal</t>
  </si>
  <si>
    <t>5.1.1.3.4</t>
  </si>
  <si>
    <t>Einarbeitungskosten Anwender und IT-Fachpersonal</t>
  </si>
  <si>
    <t>5.1.1.3.5</t>
  </si>
  <si>
    <t>Sonstige Umstellungskosten</t>
  </si>
  <si>
    <t>5.1.2.1</t>
  </si>
  <si>
    <t>Einmalige Kostenersparnisse</t>
  </si>
  <si>
    <t>5.1.2.2</t>
  </si>
  <si>
    <t>Einmalige Kostenerlöse</t>
  </si>
  <si>
    <t>Betriebskosten und Betriebsnutzen</t>
  </si>
  <si>
    <t>5.2.1.1</t>
  </si>
  <si>
    <t>Leitungs- u. Kommunikationskosten - Lfd. Kosten aus IT-Maßnahme NEU</t>
  </si>
  <si>
    <t>5.2.1.1.</t>
  </si>
  <si>
    <t>Leitungs- u. Kommunikationskosten - Lfd. Nutzen aus Wegfall IT-Maßnahme ALT</t>
  </si>
  <si>
    <t>5.2.1.2</t>
  </si>
  <si>
    <t>Host- und Serverkosten - Lfd. Kosten aus IT-Maßnahme NEU</t>
  </si>
  <si>
    <t>Host- und Serverkosten - Lfd. Nutzen aus Wegfall IT-Maßnahme ALT</t>
  </si>
  <si>
    <t>5.2.1.3</t>
  </si>
  <si>
    <t>Arbeitsplatzrechner - Lfd. Kosten aus IT-Maßnahme NEU</t>
  </si>
  <si>
    <t>Arbeitsplatzrechner - Lfd. Nutzen aus Wegfall IT-Maßnahme ALT</t>
  </si>
  <si>
    <t>5.2.1.4</t>
  </si>
  <si>
    <t>Softwarekosten - Lfd. Kosten aus IT-Maßnahme NEU</t>
  </si>
  <si>
    <t>Softwarekosten - Lfd. Nutzen aus Wegfall IT-Maßnahme ALT</t>
  </si>
  <si>
    <t>5.2.1.5</t>
  </si>
  <si>
    <t>Verbrauchsmaterial Hw - Lfd. Kosten aus IT-Maßnahme NEU</t>
  </si>
  <si>
    <t>Verbrauchsmaterial Hw - Lfd. Nutzen aus Wegfall IT-Maßnahme ALT</t>
  </si>
  <si>
    <t>5.2.1.6</t>
  </si>
  <si>
    <t>Energie-, Raum- und Klimatisierungskosten - Lfd. Kosten aus IT-Maßnahme NEU</t>
  </si>
  <si>
    <t>Energie-, Raum- und Klimatisierungskosten - Lfd. Nutzen aus Wegfall IT-Maßnahme ALT</t>
  </si>
  <si>
    <t>5.2.1.7</t>
  </si>
  <si>
    <t>Kosten externer Unterstützung - Lfd. Kosten aus IT-Maßnahme NEU</t>
  </si>
  <si>
    <t>Kosten externer Unterstützung - Lfd. Nutzen aus Wegfall IT-Maßnahme ALT</t>
  </si>
  <si>
    <t>5.2.1.8</t>
  </si>
  <si>
    <t>Sonstige Kosten - Lfd. Kosten aus IT-Maßnahme NEU</t>
  </si>
  <si>
    <t>Sonstige Kosten - Lfd. Nutzen aus Wegfall IT-Maßnahme ALT</t>
  </si>
  <si>
    <t>5.2.2.1</t>
  </si>
  <si>
    <t>Personalkosten Systembenutzung - Lfd. Kosten aus IT-Maßnahme NEU</t>
  </si>
  <si>
    <t>Pesonalkosten Systembenutzung - Lfd. Nutzen aus Wegfall IT-Maßnahme ALT</t>
  </si>
  <si>
    <t>5.2.2.2</t>
  </si>
  <si>
    <t>PK Sytembetreuung u. -administration - Lfd. Kosten aus IT-Maßnahme NEU</t>
  </si>
  <si>
    <t>PK Systembetreuung u. -administration - Lfd. Nutzen aus Wegfall IT-Maßnahme ALT</t>
  </si>
  <si>
    <t>5.2.2.3</t>
  </si>
  <si>
    <t>Schulung u. Fortbildung - Lfd. Kosten aus IT-Maßnahme NEU</t>
  </si>
  <si>
    <t>Schulung u. Fortbildung - Lfd. Nutzen aus Wegfall IT-Maßnahme ALT</t>
  </si>
  <si>
    <t>Gesamtkosten (ohne Diskontierungsfaktor)</t>
  </si>
  <si>
    <t>Diskontierungsfaktor</t>
  </si>
  <si>
    <r>
      <rPr>
        <b/>
        <sz val="12"/>
        <color theme="1"/>
        <rFont val="Arial"/>
        <family val="2"/>
      </rPr>
      <t>Gesamtausgaben</t>
    </r>
    <r>
      <rPr>
        <sz val="12"/>
        <color theme="1"/>
        <rFont val="Arial"/>
        <family val="2"/>
      </rPr>
      <t xml:space="preserve"> mit Diskontierungsfaktor</t>
    </r>
  </si>
  <si>
    <t>Gesamtausgaben aufsummiert je Jahr</t>
  </si>
  <si>
    <r>
      <t xml:space="preserve">Gesamtausgaben aufsummiert je Jahr </t>
    </r>
    <r>
      <rPr>
        <sz val="12"/>
        <color theme="1"/>
        <rFont val="Arial"/>
        <family val="2"/>
      </rPr>
      <t>(mit Diskontierungsfaktor)</t>
    </r>
  </si>
  <si>
    <r>
      <rPr>
        <b/>
        <u/>
        <sz val="11"/>
        <color theme="1"/>
        <rFont val="Arial"/>
        <family val="2"/>
      </rPr>
      <t>HINWEIS:</t>
    </r>
    <r>
      <rPr>
        <sz val="11"/>
        <color theme="1"/>
        <rFont val="Arial"/>
        <family val="2"/>
      </rPr>
      <t xml:space="preserve"> Nach aktuellem Informationsstand wird im Wirtschaftsplan davon ausgegangen, dass einige Positionen sich inhalltich und/oder monetär verändern werden oder perspektivisch entfallen werden. Dies wird im Rahmen der Erfolgskontrolle angepasst bzw. aktualisiert. Solche Positionen könnten z. B. sein:
'- Informationsmaterialien: Mit zunehmender Entwicklung und Automatisierung des Cloud-Service-Portals könnte der Bedarf an Informationsmaterial abnehmen.
- Technische Experten: Bei Verlagerung der Aufgaben in die FITKO (bei gleichzeitigem Ausbau der Personalstellen) könnte sich der Bedarf an externer Unterstützung verringern.
- Steuerung der Weiterentwicklung: Mit fortschreitender Entwicklung des Cloud-Service-Portals könnte der Bedarf an umfangreicher Steuerung potenziell abnehmen.</t>
    </r>
  </si>
  <si>
    <t>Kriterium Nr</t>
  </si>
  <si>
    <t>Kriterium (eine genaue Beschreibung befindet sich im Tabellenblatt Kriterienkatalog)</t>
  </si>
  <si>
    <t>Kurzbezeichnung</t>
  </si>
  <si>
    <t>Jahr</t>
  </si>
  <si>
    <t>Kosten / Nutzen</t>
  </si>
  <si>
    <t>haushaltswirksam (hw) / nicht haushaltswirksam (nhw)</t>
  </si>
  <si>
    <t>Tagessatz / Kosten</t>
  </si>
  <si>
    <t>Tage pro Jahr / Anzahl</t>
  </si>
  <si>
    <t xml:space="preserve">Menge </t>
  </si>
  <si>
    <t>alternative Angabe Kosten</t>
  </si>
  <si>
    <t>Riskofaktor (in %)</t>
  </si>
  <si>
    <t>Gesamtsumme</t>
  </si>
  <si>
    <t>Gesamtsumme inkl. Diskontierungsfaktor</t>
  </si>
  <si>
    <t>Kommentar</t>
  </si>
  <si>
    <t>Beratungskosten SINC</t>
  </si>
  <si>
    <t>Kosten</t>
  </si>
  <si>
    <t>Beratungskosten PD</t>
  </si>
  <si>
    <t>Beratungskosten govdigital</t>
  </si>
  <si>
    <r>
      <t xml:space="preserve">Technischer Betrieb: Platform, IAM, Umsysteme
IT Betrieb: </t>
    </r>
    <r>
      <rPr>
        <sz val="11"/>
        <color theme="1"/>
        <rFont val="Calibri"/>
        <family val="2"/>
        <scheme val="minor"/>
      </rPr>
      <t xml:space="preserve">12 Monate Hosting CSP (alle Komponenten), IAM und ggf. erforderliche Umsysteme in einer 4-System-Landschaft (Integration, UAT, Präproduktion, Produktion), Technischer Support 8x5 (Backup, Monitoring, Wiederanlauf nach Störungen etc.), Erstellung SLA-Reports (monatlich). </t>
    </r>
  </si>
  <si>
    <r>
      <t>Technischer Betrieb: Platform, IAM, Umsysteme
IT Betriebssteuerung:</t>
    </r>
    <r>
      <rPr>
        <sz val="11"/>
        <color theme="1"/>
        <rFont val="Calibri"/>
        <family val="2"/>
        <scheme val="minor"/>
      </rPr>
      <t xml:space="preserve"> Steuerung und Überwachung der Betriebsdienstleister, SLA-Controlling, Eskalation bei Störungen, Berichtswesen</t>
    </r>
  </si>
  <si>
    <r>
      <t>Technischer Betrieb: Platform, IAM, Umsysteme
IT Servicesteuerung:</t>
    </r>
    <r>
      <rPr>
        <sz val="11"/>
        <color theme="1"/>
        <rFont val="Calibri"/>
        <family val="2"/>
        <scheme val="minor"/>
      </rPr>
      <t xml:space="preserve"> Steuerung und Überwachung des Servicedienstleisters, SLA-Controlling, Eskalationen, Berichtswesen 
Supportprozesse die nicht vom UHD übernommen werden können und noch nicht automatisiert sind: z.B. Rechnungs- und Mahnwesen bei Umklappbestellungen</t>
    </r>
  </si>
  <si>
    <r>
      <t xml:space="preserve">Technischer Betrieb: Platform, IAM, Umsysteme
IT Service Management: </t>
    </r>
    <r>
      <rPr>
        <sz val="11"/>
        <color theme="1"/>
        <rFont val="Calibri"/>
        <family val="2"/>
        <scheme val="minor"/>
      </rPr>
      <t>User Help Desk / Telefonsupport (min. 8x5), Incident Management, Ticketanlage, Ticketbearbeitung, Betrieb und Pflege Ticketsystem, Prüfung und ggf. Weiterleitung von Registrierungsanfragen, Anlage von Accounts Rollen&amp;Rechten, SLA-Reporting</t>
    </r>
  </si>
  <si>
    <r>
      <t>Technischer Betrieb: Platform, IAM, Umsysteme
Tools (Lizenzen)</t>
    </r>
    <r>
      <rPr>
        <sz val="11"/>
        <color theme="1"/>
        <rFont val="Calibri"/>
        <family val="2"/>
        <scheme val="minor"/>
      </rPr>
      <t xml:space="preserve"> für Shopware, Kollaborationstools (u.a. Betriebskosten Easy Redmine, XWiki, RocketChat, MS-Outlook), Entwicklungs- und Modellierungswerkzeuge</t>
    </r>
  </si>
  <si>
    <r>
      <t xml:space="preserve">Technischer Betrieb: Platform, IAM, Umsysteme
Informationssicherheit &amp; Datenschutz
</t>
    </r>
    <r>
      <rPr>
        <sz val="11"/>
        <color theme="1"/>
        <rFont val="Calibri"/>
        <family val="2"/>
        <scheme val="minor"/>
      </rPr>
      <t>Einsatz eines Sicherheitsbeauftragten (CISO) für den Betrieb. Aufgaben: Aktualisierung Sicherheitskonzept, Definition von IT-Sicherheitsanforderungen für die Weiterentwicklung, Abstimmung mit CISO der Organisationen (FITKO, govdigital, Betriebsdienstleister), Kontrolle der Sicherheitsmaßnahmen, Reaktion bei Sicherheitsvorfällen, Planung und Steuerung von Sicherheitstests, Berichterstattung etc.. 
Einsatz eines Datenschutzbeauftragten. Aufgaben: Kontrolle der Einhaltung von Datenschutzvorschriften, Abstimmung AVV mit Betriebsdienstleistern, Überprüfung der Technisch Organistorischen Maßnahmen (TOM),  Ansprechpartner und Klärungsinstanz bei Anfragen zum Datenschutz, Reaktion bei Datenschutzvorfällen (Datendiebstahl, Datenverlust etc.), Definition von Datenschutzanforderungen für die Weiterentwicklung, Berichtswesen etc.</t>
    </r>
  </si>
  <si>
    <r>
      <t>Technischer Betrieb: Platform, IAM, Umsysteme
Risikopuffer</t>
    </r>
    <r>
      <rPr>
        <sz val="11"/>
        <color theme="1"/>
        <rFont val="Calibri"/>
        <family val="2"/>
        <scheme val="minor"/>
      </rPr>
      <t xml:space="preserve"> (ggf. Preisanpassungen)</t>
    </r>
  </si>
  <si>
    <r>
      <t>Technischer Betrieb: Basis-Entwicklung 
Bug-Fixing:</t>
    </r>
    <r>
      <rPr>
        <sz val="11"/>
        <color theme="1"/>
        <rFont val="Calibri"/>
        <family val="2"/>
        <scheme val="minor"/>
      </rPr>
      <t xml:space="preserve"> Analyse von Fehlermeldungen, Behebung von Fehlern, Einspielen von Patches, inkl. Build/Deployment, Dokumentation im Ticketsystem</t>
    </r>
  </si>
  <si>
    <r>
      <t>Technischer Betrieb: Basis-Entwicklung 
Bug-Fixing:</t>
    </r>
    <r>
      <rPr>
        <sz val="11"/>
        <color theme="1"/>
        <rFont val="Calibri"/>
        <family val="2"/>
        <scheme val="minor"/>
      </rPr>
      <t xml:space="preserve"> Analyse von Fehlermeldungen, Behebung von Fehlern, Einspielen von Patches, inkl. Build/Deplaoyment, Dokumentation im Ticketsystem</t>
    </r>
  </si>
  <si>
    <r>
      <t>Technischer Betrieb: Basis-Entwicklung 
Software Updates:</t>
    </r>
    <r>
      <rPr>
        <sz val="11"/>
        <color theme="1"/>
        <rFont val="Calibri"/>
        <family val="2"/>
        <scheme val="minor"/>
      </rPr>
      <t xml:space="preserve"> erforderliche (z.B. aus Gründen der IT-Sicherheit) Updates der verbauten Software-Komponenten (Shop, PHP, PIM, API-Gateway, Bibliotheken/Frameworks etc.) inkl. ggf. notwendiger Anpassungen der Individualentwicklungen, inkl. Test, Build/Deployment und Dokumentation</t>
    </r>
  </si>
  <si>
    <r>
      <t>Technischer Betrieb: Basis-Entwicklung 
Notwendige Weiterentwicklungen</t>
    </r>
    <r>
      <rPr>
        <sz val="11"/>
        <color theme="1"/>
        <rFont val="Calibri"/>
        <family val="2"/>
        <scheme val="minor"/>
      </rPr>
      <t xml:space="preserve"> zur Umsetzung von Sicherheits- und Datenschutzanforderungen, gesetzliche Ändeurngen, Barrierefreiheit, Optimierung Performance und Usability, Abbau technischer Schulden etc.</t>
    </r>
  </si>
  <si>
    <r>
      <t xml:space="preserve">Technischer Betrieb: Basis-Entwicklung 
</t>
    </r>
    <r>
      <rPr>
        <sz val="11"/>
        <color theme="1"/>
        <rFont val="Calibri"/>
        <family val="2"/>
        <scheme val="minor"/>
      </rPr>
      <t>Risikopuffer (ggf. Preisanpassungen)</t>
    </r>
  </si>
  <si>
    <r>
      <t xml:space="preserve">Fachlicher Betrieb: Fachliche Expertise und Begleitung
'Portfoliomanagement &amp; Marktscreening (1,5 VZÄ)
</t>
    </r>
    <r>
      <rPr>
        <sz val="11"/>
        <color theme="1"/>
        <rFont val="Calibri"/>
        <family val="2"/>
        <scheme val="minor"/>
      </rPr>
      <t xml:space="preserve">- Pflege des Portfolios
- Marktbeobachtung (Ansätze anderer europäischer Länder, Aktivitäten anderen öffentlicher Stellen (Justizcloud, GovTech Campus, …), Public und Sovereign Cloud Anbieter, Fachverfahrensanbieter)
- Mitwirkung User-Group, Veranstaltungen (Show &amp; Tell etc.)
- Analyse von Umfragen und Studien (z.B. Wegweiser)
</t>
    </r>
    <r>
      <rPr>
        <b/>
        <sz val="11"/>
        <color theme="1"/>
        <rFont val="Calibri"/>
        <family val="2"/>
        <scheme val="minor"/>
      </rPr>
      <t xml:space="preserve">
Beratung und Begleitung von Kunden/Anbietern (Lotsen)  (4,25 VZÄ)
</t>
    </r>
    <r>
      <rPr>
        <sz val="11"/>
        <color theme="1"/>
        <rFont val="Calibri"/>
        <family val="2"/>
        <scheme val="minor"/>
      </rPr>
      <t>- Koordination, Beratung und Begleitung von Anbietern zur Ertüchtigung und Aufnahme von Services ins CSP (Anbindung Schnittstellen, Produktinformationen, Preismodell, Reifegradprüfung etc.)
- Beratung von Kunden bei Auswahl und Nutzung der angebotenen Services
- Beratung von Kunden und Anbietern bei der Anbindung ans IAM
- Weiterentwicklung des Reifegradmodells
- Prüfung von Registrierungsanfragen (Organisationen, Personen)
- Mitwirkung User-Group, Veranstaltungen (Show &amp; Tell etc.)</t>
    </r>
  </si>
  <si>
    <r>
      <t xml:space="preserve">Fachlicher Betrieb: Fachliche Expertise und Begleitung
'Juristische Tätigkeiten:
</t>
    </r>
    <r>
      <rPr>
        <sz val="11"/>
        <color theme="1"/>
        <rFont val="Calibri"/>
        <family val="2"/>
        <scheme val="minor"/>
      </rPr>
      <t>- Weiterentwicklung der AGB
- Abstimmung mit Juristen der FTIKO
- Verhandlungen und Abstimmungen mit Juristen der Anbieter- und Kundenorganisationen bei Rechtsfragen
- Abstimmung mit UAG Beschaffung
- Prüfung neuer gesetzlicher Vorgaben (Auswirkungen auf die DVC)
- QS von rechtsrelevanten Dokumenten (z.B. Reifegradmodell, AVV, ...)
-  Abstimmungen mit Stakeholdern und Marktteilnehmern hinsichtlich der Integration verwaltungsexterner Serviceangebote</t>
    </r>
  </si>
  <si>
    <r>
      <t xml:space="preserve">Informationsmaterialien, Schulung &amp; Kommunikation:
</t>
    </r>
    <r>
      <rPr>
        <sz val="11"/>
        <color theme="1"/>
        <rFont val="Calibri"/>
        <family val="2"/>
        <scheme val="minor"/>
      </rPr>
      <t>- Neu- und Weiterentwicklung von Informationsmaterialien (Erklärvideos, Schritt für Schritt Anleitungen)
- Durchführung von Kommunikationsmaßnahmen (Social Media, Fachbeiträge, Fachvorträge, Messeauftritte, govdigital Mitglieder-Veranstaltungen/Hausmessen) in Abstimmung mit FITKO
- Bei Bedarf Fortschreibung Kommunikationskonzept
- Fortschreibung Schulungkonzept und Schulungsunterlagen; Durchführung von Schulungen (virtuell und Vor Ort)</t>
    </r>
    <r>
      <rPr>
        <b/>
        <sz val="11"/>
        <color theme="1"/>
        <rFont val="Calibri"/>
        <family val="2"/>
        <scheme val="minor"/>
      </rPr>
      <t xml:space="preserve">
Öffentlichkeitsarbeit:
</t>
    </r>
    <r>
      <rPr>
        <sz val="11"/>
        <color theme="1"/>
        <rFont val="Calibri"/>
        <family val="2"/>
        <scheme val="minor"/>
      </rPr>
      <t>- Nutzendenforschung: Je eine qualitative und eine quantitative Untersuchung pro Jahr
- Werbe- und Kommunikationsmaßnahmen durch externe Agenturen sowie weitere ÖÄ-Ausgaben (Veranstaltungsausgaben, Materialien etc.)</t>
    </r>
  </si>
  <si>
    <r>
      <t>Fachlicher Betrieb: Fachliche Expertise und Begleitung
'Zuarbeiten für die Koordinierungsstelle:</t>
    </r>
    <r>
      <rPr>
        <sz val="11"/>
        <color theme="1"/>
        <rFont val="Calibri"/>
        <family val="2"/>
        <scheme val="minor"/>
      </rPr>
      <t xml:space="preserve">
- Mitwirkung an der Fortschreibung des Rahmenwerk Zielarchitektur
- Mitwirkung beim Kundenbeirat (Gremienarbeit)
- Abstimmungen mit den UAGs der AG-Cloud (Gremienarbeit)</t>
    </r>
  </si>
  <si>
    <r>
      <rPr>
        <b/>
        <sz val="11"/>
        <color theme="1"/>
        <rFont val="Calibri"/>
        <family val="2"/>
        <scheme val="minor"/>
      </rPr>
      <t>Fachlicher Betrieb: Fachliche Expertise und Begleitung
Risikopuffer</t>
    </r>
    <r>
      <rPr>
        <sz val="11"/>
        <color theme="1"/>
        <rFont val="Calibri"/>
        <family val="2"/>
        <scheme val="minor"/>
      </rPr>
      <t xml:space="preserve"> (ggf. Preisanpassungen)</t>
    </r>
  </si>
  <si>
    <r>
      <t xml:space="preserve">Fachlicher Betrieb: Technische Expertise
Technische Experten </t>
    </r>
    <r>
      <rPr>
        <sz val="11"/>
        <color theme="1"/>
        <rFont val="Calibri"/>
        <family val="2"/>
        <scheme val="minor"/>
      </rPr>
      <t>(2,5 VZÄ) zur Wahrnehmung der Aufgaben im Bereich Autorisierung gemäß IT-PLR Beschluss 2023/18.
Eine Besetzung als interne Rolle wird angestrebt, wenn die Koordinierungsstelle ein Jahr besetzt war und ein Resümee gezogen werden kann. Die Aufgaben der technischen Experten umfassen u.a. die Weiterentwicklung des Rahmenwerks, Leisten Fachexpertise im Bereich Cloud und Informationssicherheit für die Koordinierungsstelle DVC und der DVC-Autorisierung, die Autorisierung von Cloud-Service Angeboten, die Zulassung von Cloud-Standorten, der Koordination des externen Auditors und die Überprüfung der Reifegradangaben der Anbieter.</t>
    </r>
  </si>
  <si>
    <r>
      <t>Gesamtbetriebssteuerung, Controlling, Stakeholdermanagement für technischen &amp; fachlichen Betrieb:</t>
    </r>
    <r>
      <rPr>
        <sz val="11"/>
        <color theme="1"/>
        <rFont val="Calibri"/>
        <family val="2"/>
        <scheme val="minor"/>
      </rPr>
      <t xml:space="preserve"> Anteilig Gesamtbetriebssteuerung, Controlling, Stakeholdermanagement &amp; PMO</t>
    </r>
  </si>
  <si>
    <r>
      <t xml:space="preserve">Weiterentwicklung CSP-Ökosystem:
Weiterentwicklung des CSP: </t>
    </r>
    <r>
      <rPr>
        <sz val="11"/>
        <color theme="1"/>
        <rFont val="Calibri"/>
        <family val="2"/>
        <scheme val="minor"/>
      </rPr>
      <t>Funktinoale Erweiterungen, verbliebene Backlog-Anforderungen, neue funktionale und nicht funktionale Anforderungen aus User Group und Kundenbeirat (z.B. Kunden- und Anbieter Dashboards, Analytics, Self Service Einstellung von Service-Offerings durch Anbieter, Schnittstellen zu Public Cloud Self-Service-Portalen, GUI für Ticketerstellung im CSP, Integration PIM, CMS, CRM und andere Komponenten, Ticket-Weiterleitungen, Cloud Service Monitoring, Katalog-Schnittstelle, Ausbau der Prozessunterstützung ...). 
Beinhaltet ein komplettes Entwicklungsteam mit Anforderungsmanagement, Entwicklung, Architektur, Test, UX/UI).</t>
    </r>
  </si>
  <si>
    <r>
      <t>Weiterentwicklung CSP-Ökosystem:
Weiterentwicklung des CSP:</t>
    </r>
    <r>
      <rPr>
        <sz val="11"/>
        <color theme="1"/>
        <rFont val="Calibri"/>
        <family val="2"/>
        <scheme val="minor"/>
      </rPr>
      <t xml:space="preserve"> Funktinoale Erweiterungen, verbliebene Backlog-Anforderungen, neue funktionale und nicht funktionale Anforderungen aus User Group und Kundenbeirat (z.B. Kunden- und Anbieter Dashboards, Analytics, Self Service Einstellung von Service-Offerings durch Anbieter, Schnittstellen zu Public Cloud Self-Service-Portalen, GUI für Ticketerstellung im CSP, Integration PIM, CMS, CRM und andere Komponenten, Ticket-Weiterleitungen, Cloud Service Monitoring, Katalog-Schnittstelle, Ausbau der Prozessunterstützung ...). 
Beinhaltet ein komplettes Entwicklungsteam mit Anforderungsmanagement, Entwicklung, Architektur, Test, UX/UI).</t>
    </r>
  </si>
  <si>
    <r>
      <t>Weiterentwicklung CSP-Ökosystem:</t>
    </r>
    <r>
      <rPr>
        <sz val="11"/>
        <color theme="1"/>
        <rFont val="Calibri"/>
        <family val="2"/>
        <scheme val="minor"/>
      </rPr>
      <t xml:space="preserve">
</t>
    </r>
    <r>
      <rPr>
        <b/>
        <sz val="11"/>
        <color theme="1"/>
        <rFont val="Calibri"/>
        <family val="2"/>
        <scheme val="minor"/>
      </rPr>
      <t>Weiterentwicklung IAM:</t>
    </r>
    <r>
      <rPr>
        <sz val="11"/>
        <color theme="1"/>
        <rFont val="Calibri"/>
        <family val="2"/>
        <scheme val="minor"/>
      </rPr>
      <t xml:space="preserve"> Funktionale Erweiterungen, verbliebene Backlog-Anforderungen, neue funktionale und nicht funktionale Anforderungen aus User Group und Kundenbeirat</t>
    </r>
  </si>
  <si>
    <r>
      <t xml:space="preserve">Weiterentwicklung CSP-Ökosystem:
Weiterentwicklung Umsysteme: </t>
    </r>
    <r>
      <rPr>
        <sz val="11"/>
        <color theme="1"/>
        <rFont val="Calibri"/>
        <family val="2"/>
        <scheme val="minor"/>
      </rPr>
      <t>Funktinoale Erweiterungen, verbliebene Backlog-Anforderungen, neue funktionale und nicht funktionale Anforderungen aus User Group und Kundenbeirat (z.B. Prozessautomatisierung Billing-System, X-Rechnung, …)</t>
    </r>
  </si>
  <si>
    <r>
      <t xml:space="preserve">Weiterentwicklung CSP-Ökosystem:
Anteilig </t>
    </r>
    <r>
      <rPr>
        <sz val="11"/>
        <color theme="1"/>
        <rFont val="Calibri"/>
        <family val="2"/>
        <scheme val="minor"/>
      </rPr>
      <t>Gesamtbetriebssteuerung, Controlling, Stekeholdermanagement &amp; PMO</t>
    </r>
  </si>
  <si>
    <r>
      <t>Weiterentwicklung CSP-Ökosystem:</t>
    </r>
    <r>
      <rPr>
        <sz val="11"/>
        <color theme="1"/>
        <rFont val="Calibri"/>
        <family val="2"/>
        <scheme val="minor"/>
      </rPr>
      <t xml:space="preserve">
</t>
    </r>
    <r>
      <rPr>
        <b/>
        <sz val="11"/>
        <color theme="1"/>
        <rFont val="Calibri"/>
        <family val="2"/>
        <scheme val="minor"/>
      </rPr>
      <t xml:space="preserve">Risikopuffer </t>
    </r>
    <r>
      <rPr>
        <sz val="11"/>
        <color theme="1"/>
        <rFont val="Calibri"/>
        <family val="2"/>
        <scheme val="minor"/>
      </rPr>
      <t>(ggf. Preisanpassungen)</t>
    </r>
  </si>
  <si>
    <r>
      <t xml:space="preserve">Steuerung der Weiterentwicklung
Steuerung der Weiterentwicklung der DVC 
</t>
    </r>
    <r>
      <rPr>
        <sz val="11"/>
        <color theme="1"/>
        <rFont val="Calibri"/>
        <family val="2"/>
        <scheme val="minor"/>
      </rPr>
      <t>Bei Weiterentwicklung des CSP-Ökosystems (vgl. 3.1) muss der externe Betreiber in größerem Umfang gesteuern werden, als für den Regelbetrieb in der Aufstellung der KS berücksichtigt ist. Daher wird hierfür eine externe Projektleitung (1 VZÄ) sowie ein PMO (1 VZÄ) und eine Unterstützung (0,5 VZÄ) zu Grunde gelegt.</t>
    </r>
  </si>
  <si>
    <r>
      <t xml:space="preserve">Personalplan FITKO
</t>
    </r>
    <r>
      <rPr>
        <sz val="11"/>
        <color theme="1"/>
        <rFont val="Calibri"/>
        <family val="2"/>
        <scheme val="minor"/>
      </rPr>
      <t>FITKO interne Personalausgaben / Produktmanager + externe Unterstützung im ProduktMgM</t>
    </r>
    <r>
      <rPr>
        <b/>
        <sz val="11"/>
        <color theme="1"/>
        <rFont val="Calibri"/>
        <family val="2"/>
        <scheme val="minor"/>
      </rPr>
      <t xml:space="preserve">
</t>
    </r>
    <r>
      <rPr>
        <sz val="11"/>
        <color theme="1"/>
        <rFont val="Calibri"/>
        <family val="2"/>
        <scheme val="minor"/>
      </rPr>
      <t>3 VZÄ gemäß Wirtschaftsplanung FITKO</t>
    </r>
  </si>
  <si>
    <r>
      <t xml:space="preserve">Personalplan FITKO
</t>
    </r>
    <r>
      <rPr>
        <sz val="11"/>
        <color theme="1"/>
        <rFont val="Calibri"/>
        <family val="2"/>
        <scheme val="minor"/>
      </rPr>
      <t>FITKO interne Personalausgaben / Produktmanager + externe Unterstützung im ProduktMgM</t>
    </r>
    <r>
      <rPr>
        <b/>
        <sz val="11"/>
        <color theme="1"/>
        <rFont val="Calibri"/>
        <family val="2"/>
        <scheme val="minor"/>
      </rPr>
      <t xml:space="preserve">
</t>
    </r>
    <r>
      <rPr>
        <sz val="11"/>
        <color theme="1"/>
        <rFont val="Calibri"/>
        <family val="2"/>
        <scheme val="minor"/>
      </rPr>
      <t>5 VZÄ gemäß Wirtschaftsplanung FITKO</t>
    </r>
  </si>
  <si>
    <t>Siehe Tabellenblatt "Zentrale Annahmen" - Kosten und Anzahl der Services für die DVC</t>
  </si>
  <si>
    <t>Nutzen</t>
  </si>
  <si>
    <t>Bewertung der qualitativ-strategischen Bedeutung</t>
  </si>
  <si>
    <t>Gesamtpunktzahl</t>
  </si>
  <si>
    <t>Skala (Zwischenpunkte können auch vergeben werden)</t>
  </si>
  <si>
    <t>Betrachtete Maßnahme: …</t>
  </si>
  <si>
    <t>Nr.</t>
  </si>
  <si>
    <t>Kriterium</t>
  </si>
  <si>
    <t>Beschreibung</t>
  </si>
  <si>
    <t>Gewichtung</t>
  </si>
  <si>
    <t>0 Punkte</t>
  </si>
  <si>
    <t>2 Punkte</t>
  </si>
  <si>
    <t>4 Punkte</t>
  </si>
  <si>
    <t>6 Punkte</t>
  </si>
  <si>
    <t>8 Punkte</t>
  </si>
  <si>
    <t>10 Punkte</t>
  </si>
  <si>
    <t>1</t>
  </si>
  <si>
    <t>Bedeutung der IT-Maßnahme</t>
  </si>
  <si>
    <t>Punktzahl</t>
  </si>
  <si>
    <t>Begründung</t>
  </si>
  <si>
    <t>1.1</t>
  </si>
  <si>
    <t>Bedeutung für die IT-Strategie der Behörde</t>
  </si>
  <si>
    <t>Mit diesem Kriterium bewerten Sie die Bedeutung ihrer IT-Maßnahme für die IT-Strategie und bilden eine Grundlage für die Priorisierung im IT-Rahmenkonzept der Behörde.
Wenn Sie dieses Kriterium mit „10 Punkten“ bewerten, wird die IT-Maßnahme grundsätzlich durchzuführen sein (Schlüssel-Kriterium): Damit nimmt es eine Schlüsselstellung in der IT-Strategie ein. Eine solche Bewertung setzt voraus, dass die IT-Maßnahme unabdingbare Voraussetzung für die Realisierung anderer Maßnahmen der IT-Strategie ist und stellt einen erheblichen Nutzen für die Behörde dar. Diese abhängigen Maßnahmen müssen selbst wirtschaftlich im Sinne des WiBe Konzeptes sein. Daraus folgt, dass nur vereinzelt IT-Maßnahmen einer Behörde die Punktzahl 10 erzielen können. Diese IT-Maßnahmen müssen die höchste Bedeutung in der IT-Strategie der Behörde haben.</t>
  </si>
  <si>
    <t>nicht von Bedeutung</t>
  </si>
  <si>
    <t>wichtig für einige Fachaufgaben der Behörde, später</t>
  </si>
  <si>
    <t>wichtig für einige Fachaufgaben der Behörde, zeitnah</t>
  </si>
  <si>
    <t>wichtig für alle Fachaufgaben der Behörde, später</t>
  </si>
  <si>
    <t>wichtig für alle Fachaufgaben der Behörde, zeitnah</t>
  </si>
  <si>
    <t>unabdingbar für die IT-Strategie der Behörde</t>
  </si>
  <si>
    <r>
      <t xml:space="preserve">
Die Deutsche Verwaltungscloud-Strategie (DVS) ist ein zentrales Element der beschlossenen Strategie zur Stärkung der digitalen Souveränität der Informationstechnologie (IT) der öffentlichen Verwaltung. Gleichzeitig bildet sie die im aktuellen Koalitionsvertrag verankerte Multi-Cloud-Strategie der Bundesregierung ab.
Das Hauptziel der DVS besteht darin, gemeinsame Standards und offene Schnittstellen für Cloud-Lösungen der öffentlichen Verwaltung zu schaffen, um eine interoperable sowie modulare föderale Cloud-Infrastruktur zu etablieren. Dies soll ermöglichen, dass Anwendungen (Softwarelösungen) Cloud-übergreifend und wechselseitig genutzt werden können. Ein weiteres wichtiges Ziel der DVS ist es, kritische Abhängigkeiten von einzelnen Anbietern zu reduzieren, indem standardisierte, modulare IT-Architekturen entwickelt werden. Darüber hinaus soll durch die angestrebte Spezialisierung der IT-Dienstleister in der Deutschen Verwaltungscloud dem Fachkräftemangel entgegengewirkt werden.
Die Deutsche Verwaltungscloud (DVC) leistet einen wesentlichen Beitrag zur Erreichung der Ziele der DVS, indem sie einen souveränen, schnellen und ebenenübergreifenden Einsatz von Cloud-Services ermöglicht. Dies umfasst mehrere Aspekte:
</t>
    </r>
    <r>
      <rPr>
        <b/>
        <sz val="11"/>
        <color theme="1"/>
        <rFont val="Calibri"/>
        <family val="2"/>
        <scheme val="minor"/>
      </rPr>
      <t>Stärkung der digitalen Souveränität</t>
    </r>
    <r>
      <rPr>
        <sz val="11"/>
        <color theme="1"/>
        <rFont val="Calibri"/>
        <family val="2"/>
        <scheme val="minor"/>
      </rPr>
      <t xml:space="preserve">: Die DVC ermöglicht den Verwaltungen einen selbstbestimmten Zugang zu Cloud-Services. Dies wird durch die Schaffung von Wechselmöglichkeiten, die Förderung der eigenen Gestaltungsfähigkeit und die Festigung des Einflusses auf IT-Anbieter erreicht.
</t>
    </r>
    <r>
      <rPr>
        <b/>
        <sz val="11"/>
        <color theme="1"/>
        <rFont val="Calibri"/>
        <family val="2"/>
        <scheme val="minor"/>
      </rPr>
      <t>Erhöhung der Leistungsfähigkeit der Verwaltungen</t>
    </r>
    <r>
      <rPr>
        <sz val="11"/>
        <color theme="1"/>
        <rFont val="Calibri"/>
        <family val="2"/>
        <scheme val="minor"/>
      </rPr>
      <t xml:space="preserve">: Durch den schnellen und einfachen Zugang zu Cloud-Services werden Effizienz und Effektivität bei der Entwicklung, Inbetriebnahme und dem Betrieb von Softwarelösungen für die öffentliche Verwaltung gesteigert. Gleichzeitig wird die Informationssicherheit insgesamt gestärkt.
</t>
    </r>
    <r>
      <rPr>
        <b/>
        <sz val="11"/>
        <color theme="1"/>
        <rFont val="Calibri"/>
        <family val="2"/>
        <scheme val="minor"/>
      </rPr>
      <t>Verbesserung der föderalen IT-Zusammenarbeit</t>
    </r>
    <r>
      <rPr>
        <sz val="11"/>
        <color theme="1"/>
        <rFont val="Calibri"/>
        <family val="2"/>
        <scheme val="minor"/>
      </rPr>
      <t xml:space="preserve">: Die DVC schafft ein föderales Cloud-Ökosystem, in dem alle Cloud-Angebote der öffentlichen IT-Dienstleister und perspektivisch auch verwaltungsexterner Anbieter nach einheitlichen DVC-Konformitätsstandards entwickelt und angeboten werden. Diese Angebote können von allen Verwaltungen und ihren öffentlichen IT-Dienstleistern genutzt werden.
Insgesamt trägt die Deutsche Verwaltungscloud-Strategie entscheidend dazu bei, die digitale Souveränität der öffentlichen Verwaltung zu stärken, ihre Leistungsfähigkeit zu erhöhen und die Zusammenarbeit zwischen den verschiedenen föderalen Ebenen zu verbessern.
</t>
    </r>
  </si>
  <si>
    <t>1.2</t>
  </si>
  <si>
    <t>Nachnutzung bereits vorhandener Technologien</t>
  </si>
  <si>
    <t>Dieses Kriterium bewertet, ob in der geplanten IT-Maßnahme technische Lösungen (Verfahren) zum Einsatz kommen, die sich bereits in anderen Behörden der öffentlichen Verwaltung bewährt haben. Die Nachnutzung bereits vorhandener technischer Lösungen wirkt sich zumeist nicht nur minimierend auf die Höhe der Investitionskosten aus, sondern bewirkt darüber hinaus, dass sich innerhalb der Verwaltung technologische Standards etablieren und somit Insellösungen vermieden werden.</t>
  </si>
  <si>
    <t>Übernahme eines Verfahrens nicht möglich</t>
  </si>
  <si>
    <t>Übernahme eines Verfahrens von außerhalb der öffentlichen Verwaltung</t>
  </si>
  <si>
    <t>Übernahme eines Verfahrens innerhalb der Behörde</t>
  </si>
  <si>
    <t>Übernahme eines Verfahrens aus dem Geschäftsbereich</t>
  </si>
  <si>
    <t>Übernahme eines Verfahrens ressortübergreifend</t>
  </si>
  <si>
    <t>Übernahme eines Verfahrens aus der öffentlichen Verwaltung</t>
  </si>
  <si>
    <t xml:space="preserve">Neben der anhaltenden Marktentwicklung, die einen zunehmenden Einsatz von Cloud-Lösungen verzeichnet, gibt es bereits zahlreiche Cloud-Lösungen innerhalb der föderalen Verwaltungsebenen von Bund, Ländern und Kommunen. Aufgrund fehlender Standardisierung in den einzelnen Cloud-Architekturschichten sind diese föderalen Cloud-Lösungen jedoch, wenn überhaupt, nur eingeschränkt interoperabel und kompatibel. Das primäre Ziel der Deutschen Verwaltungscloud-Strategie (DVS) ist es daher, die Möglichkeit einer Cloud-übergreifenden und wechselseitigen Nutzung von Anwendungen (Softwarelösungen) zu schaffen.
Ein wesentlicher Bestandteil der DVS ist die Entwicklung interoperabler Cloud-Service-Angebote durch verschiedene öffentliche IT-Dienstleister. Diese Angebote können über das Cloud-Service-Portal (CSP) bestellt werden. Berechtigt zur Nutzung dieser Dienste sind alle von der Koordinierungsstelle benannten öffentlichen Stellen (Cloud-Service-Kunden). Ein Verfahren zur Meldung von abrufberechtigten Stellen wird hierfür etabliert.
Die DVS zielt darauf ab, dass Anwendungen des Bundes, eines anderen Landes oder einer anderen Kommune innerhalb der eigenen Cloud-Lösung übernommen, betrieben und somit (technisch) ohne Lizenzbeschränkungen wiederverwendet werden können. Die Durchführung eines PoCs zum Providerwechsel im Rahmen des UP DVC legt hier den Grundstein für eine erfolgreiche Umsetzung im Regelbetrieb. Ziel des PoCs zum Providerwechsel ist die Analyse der Wechselfähigkeit von Cloud-Services und Erprobung dieser anhand ausgewählter Cloud-Services. Hauptanforderung ist die Exportierfähigkeit der Daten, damit der Cloud-Service-Kunde diese jederzeit bei einem neuen Provider einbringen kann. 
</t>
  </si>
  <si>
    <t>1.3</t>
  </si>
  <si>
    <t>Plattform-/Hersteller-unabhängigkeit</t>
  </si>
  <si>
    <t>Mit diesem Kriterium bewerten Sie, ob die angestrebte Lösung künftig auf unterschiedlichen Plattformen (Hardware/Software) eingesetzt werden kann. Dabei sollten Sie berücksichtigen, dass weitere Ausbaustufen ihrer IT-Architektur möglichst ohne Vorgaben des Hard- oder Softwareherstellers sind und Sie somit auf verschiedene Anbieter zurückgreifen können.
Plattformunabhängigkeit bezieht sich dabei auf unterschiedliche Typen von Plattformen:
• Hardware (1)
• Betriebssystem (2)
• Standardsoftware (z.B. Office Anwendungen) (3)
• Infrastruktursoftware (z.B. Datenbank-Management-System) (4)
• Entwicklungsplattformen (5).</t>
  </si>
  <si>
    <t>keine Plattformunabhängigkeit</t>
  </si>
  <si>
    <t>nur 1,2 oder 3</t>
  </si>
  <si>
    <t>1 und 2</t>
  </si>
  <si>
    <t>1,2 und 3</t>
  </si>
  <si>
    <t>1,2,3 und 4</t>
  </si>
  <si>
    <t>vollständige Plattformunabhängigkeit (1,2,3,4 und 5)</t>
  </si>
  <si>
    <r>
      <t xml:space="preserve">Mit der Deutschen Verwaltungscloud-Strategie (DVS) wird angestrebt, kritische Abhängigkeiten von IT-Anbietern durch standardisierte, modulare IT-Architekturen zu reduzieren. Darunter fallen folgende Aspekte:
Die Einbindung verwaltungsexterner Cloud-Service-Anbieter: Die DVS sieht die Möglichkeit vor, verwaltungsexterne Cloud-Services einzubinden. Ein entsprechendes Produkt erprobt diese Einbindung im Rahmen eines Proof-of-Concept und klärt dabei fachliche, organisatorische, technische und rechtliche Aspekte.
Multicloud-Ansätze: Das Umsetzungsprojekt untersucht die Stärkung der digitalen Souveränität durch Multicloud-Ansätze, die Wechselfähigkeit und die Nutzung von Open-Source-Komponenten. Dies soll der öffentlichen Verwaltung ermöglichen, flexibel zwischen verschiedenen IT-Lösungen, IT-Komponenten und Anbietern zu wechseln.
Reduktion von Abhängigkeiten: Die DVS zielt darauf ab, Abhängigkeiten zu reduzieren durch:
a. Eine starke Verhandlungsposition aufgrund einer kritischen Marktmacht.
b. Die Interoperabilität und Austauschbarkeit von IT-Infrastrukturen der öffentlichen Verwaltung.
Das Zielbild der Deutschen Verwaltungscloud (DVC) mit Fokus auf Standardisierung verfolgt darüberhinaus weitere Aspekte:
</t>
    </r>
    <r>
      <rPr>
        <b/>
        <sz val="11"/>
        <color theme="1"/>
        <rFont val="Calibri"/>
        <family val="2"/>
        <scheme val="minor"/>
      </rPr>
      <t>Entwicklung und Entwicklungsplattform</t>
    </r>
    <r>
      <rPr>
        <sz val="11"/>
        <color theme="1"/>
        <rFont val="Calibri"/>
        <family val="2"/>
        <scheme val="minor"/>
      </rPr>
      <t xml:space="preserve">: Es sollen einheitliche Plattformen, Prozesse und Architekturvorgaben zur Entwicklung von Anwendungen geschaffen werden.
</t>
    </r>
    <r>
      <rPr>
        <b/>
        <sz val="11"/>
        <color theme="1"/>
        <rFont val="Calibri"/>
        <family val="2"/>
        <scheme val="minor"/>
      </rPr>
      <t>Anwendungsbereitstellung und -management</t>
    </r>
    <r>
      <rPr>
        <sz val="11"/>
        <color theme="1"/>
        <rFont val="Calibri"/>
        <family val="2"/>
        <scheme val="minor"/>
      </rPr>
      <t xml:space="preserve">: Die Bereitstellung und Betreuung von Anwendungen über deren gesamten Lebenszyklus soll standardisiert werden.
</t>
    </r>
    <r>
      <rPr>
        <b/>
        <sz val="11"/>
        <color theme="1"/>
        <rFont val="Calibri"/>
        <family val="2"/>
        <scheme val="minor"/>
      </rPr>
      <t>Code Repository</t>
    </r>
    <r>
      <rPr>
        <sz val="11"/>
        <color theme="1"/>
        <rFont val="Calibri"/>
        <family val="2"/>
        <scheme val="minor"/>
      </rPr>
      <t xml:space="preserve">: Standardisierte Verwaltungsumgebungen für die Versionierung von Anwendungs-Code sowie eine zentrale Spiegelung bzw. Ablage der dezentralen Quellcodes mit deren Dokumentation sollen etabliert werden.
</t>
    </r>
    <r>
      <rPr>
        <b/>
        <sz val="11"/>
        <color theme="1"/>
        <rFont val="Calibri"/>
        <family val="2"/>
        <scheme val="minor"/>
      </rPr>
      <t>Infrastruktur-Service und technologischer Stack</t>
    </r>
    <r>
      <rPr>
        <sz val="11"/>
        <color theme="1"/>
        <rFont val="Calibri"/>
        <family val="2"/>
        <scheme val="minor"/>
      </rPr>
      <t>: Es sollen Standards für die eingesetzten Hard- und Softwarekomponenten zur Erbringung von IT-Leistungen festgelegt werden.</t>
    </r>
    <r>
      <rPr>
        <b/>
        <sz val="11"/>
        <color theme="1"/>
        <rFont val="Calibri"/>
        <family val="2"/>
        <scheme val="minor"/>
      </rPr>
      <t xml:space="preserve">
Betriebsstandards und Betriebsmodell</t>
    </r>
    <r>
      <rPr>
        <sz val="11"/>
        <color theme="1"/>
        <rFont val="Calibri"/>
        <family val="2"/>
        <scheme val="minor"/>
      </rPr>
      <t>: Die Zusammenarbeit mit IT-Dienstleistern sowie die Service-Bereitstellung soll harmonisiert werden.
Insgesamt zielt die DVS darauf ab, durch die Einführung standardisierter und modularer IT-Architekturen die Abhängigkeiten von einzelnen Anbietern zu minimieren und die Flexibilität der öffentlichen Verwaltung bei der Nutzung und dem Wechsel von IT-Lösungen zu erhöhen.</t>
    </r>
  </si>
  <si>
    <t xml:space="preserve">Punktzahl </t>
  </si>
  <si>
    <t>2</t>
  </si>
  <si>
    <t>Qualitätszuwachs bei der Erledigung von Fachaufgaben</t>
  </si>
  <si>
    <t>2.1</t>
  </si>
  <si>
    <t>Qualitätsverbesserung bei der Aufgabenabwicklung</t>
  </si>
  <si>
    <t>In diesem Kriterium werden die qualitativen Wirkungen auf die Aufgabenabwicklung bewertet. Dies betrifft sowohl den Arbeitsablauf als auch das Arbeitsergebnis. Zu beurteilende qualitative Verbesserungen können bspw. eine höhere Transparenz in der Verwaltungsarbeit, eine Vereinfachung der behördeninternen Arbeitsabläufe sowie die Entlastung von Doppel- und Routinearbeiten sein.</t>
  </si>
  <si>
    <t>nicht von Bedeutung bzw. keine positiven Wirkungen</t>
  </si>
  <si>
    <t>geringe Verbesserung des Arbeitsablaufs</t>
  </si>
  <si>
    <t>erhebliche Verbesserung des Arbeitsablaufs</t>
  </si>
  <si>
    <t>geringe Verbesserung des Arbeitsergebnisses</t>
  </si>
  <si>
    <t>erhebliche Verbesserung des Arbeitsergebnisses</t>
  </si>
  <si>
    <t>erhebliche Verbesserung des Arbeitsablaufs und des Arbeitsergebnisses</t>
  </si>
  <si>
    <t>Durch die standardisierte und vereinheitlichte Bereitstellung von Cloud-Diensten über die Deutsche Verwaltungscloud (DVC) sind die Dienste einfach und rechtssicher durch alle Teile der öffentlichen Verwaltung deutschlandweit zur produktiven Nutzung bestellbar. Dies trägt zur Verbesserung der Arbeitsergebnisse bei, dank der übergreifenden Wiederverwendbarkeit von Anwendungen zwischen Cloud-Lösungen in Behörden, der durchgehenden Kompatibilität und Modularität der Cloud-Lösungen sowie einheitlicher Schnittstellen zu externen und privaten Anbietern.
Bund, Länder und Kommunen können ihrer Verwaltung und den Bürgerinnen und Bürgern Anwendungen auch von Cloud-Lösungen des Bundes, anderer Länder oder anderer Kommunen heraus anbieten, indem sie Standards bei der Anwendungsbereitstellung und dem Anwendungsmanagement einhalten. Die DVC entwickelt einen schnellen und einfachen Weg zu Cloud-Services für die Verwaltungen, deren Einsatz die Effektivität und Effizienz der Verwaltungen in ganz Deutschland erhöht.</t>
  </si>
  <si>
    <t>2.2</t>
  </si>
  <si>
    <t>Verkürzung der Durchlaufzeit</t>
  </si>
  <si>
    <t>Die elektronische Kommunikation, der Abbau von Medienbrüchen, der Zugriff auf aktuelle und allen Berechtigten zugängliche Datenbanken bis hin zum Wegfall einzelner Bearbeitungsstationen verkürzt die Durchlaufzeit.</t>
  </si>
  <si>
    <t>geringe Verkürzung zu erwarten, aber Effekte nicht einschätzbar</t>
  </si>
  <si>
    <t>Verkürzung bis zu 20% der bisherigen Durchlaufzeit möglich</t>
  </si>
  <si>
    <t>Verkürzung bis zu 40% der bisherigen Durchlaufzeit möglich</t>
  </si>
  <si>
    <t>Verkürzung bis zu 60% der bisherigen Durchlaufzeit möglich</t>
  </si>
  <si>
    <t>Verkürzung mehr als 60% der bisherigen Durchlaufzeit möglich</t>
  </si>
  <si>
    <t>Recherche und Beschaffung von Cloud-Diensten können im Arbeitsalltag viel Zeit in Anspruch nehmen und von den eigentlichen fachlichen Kernaufgaben der Verwaltung ablenken. Durch die Bemühungen der Deutschen Verwaltungscloud (DVC), die auf Plausibilität geprüfte, standardisierte und rechtssichere Dienste bereitstellt, können diese Aufwände teilweise eingespart werden. Arbeits- und Abstimmungsaufwände können ebenfalls davon profitieren, obwohl es schwer abzuschätzen ist, in welchem Umfang dies genau der Fall sein wird. Eine Verkürzung von 40% der bisherigen Durchlaufzeiten kann jedoch angenommen werden.
Bund, Länder und Kommunen können ihrer Verwaltung und den Bürgerinnen und Bürgern Anwendungen auch von Cloud-Lösungen des Bundes, anderer Länder oder anderer Kommunen heraus anbieten, indem sie Standards bei der Anwendungsbereitstellung und dem Anwendungsmanagement einhalten.</t>
  </si>
  <si>
    <t>2.3</t>
  </si>
  <si>
    <t>Einheitliches Verwaltungshandeln</t>
  </si>
  <si>
    <t>Das Kriterium stellt darauf ab, inwieweit durch die neue IT-Maßnahme bislang unterschiedliche Vorgangsbearbeitungen (sowohl formal als auch materiell) zukünftig einheitlichen Standards folgen. Dies kann sich ergeben aus dem jeweils aktuellen Zugriff auf gleichstrukturierte Daten und durch die organisatorische und informationstechnische Harmonisierung von Verwaltungsvorgängen.</t>
  </si>
  <si>
    <t>geringe Verbesserung durch behördeninterne Vereinheitlichung von Datenstrukturen und Verfahrensroutinen</t>
  </si>
  <si>
    <t>erhebliche Verbesserung durch behördeninterne Vereinheitlichung von Datenstrukturen und Verfahrensroutinen</t>
  </si>
  <si>
    <t>Verbesserung durch ressortinterne Vereinheitlichung von Datenstrukturen und Verfahrensroutinen</t>
  </si>
  <si>
    <t>Verbesserung durch ressortübergreifende Vereinheitlichung von Datenstrukturen und Verfahrensroutinen</t>
  </si>
  <si>
    <t>Verbesserung durch Vereinheitlichung von Datenstrukturen und Verfahren in der öffentlichen Verwaltung</t>
  </si>
  <si>
    <r>
      <t xml:space="preserve">Neben der anhaltenden Marktentwicklung eines zunehmenden Einsatzes von Cloud-Lösungen existiert bereits eine Vielzahl von Cloud-Lösungen innerhalb der öffentlichen Verwaltung. Diese Cloud-Lösungen kommen in den verschiedenen föderalen Ebenen von Bund, Ländern und Kommunen zum Einsatz. Beispiele bestehender Cloud-Lösungen sind die Bundescloud, die Niedersächsische Bildungscloud, DVZ.DIGITAL (Datenverarbeitungszentrum Mecklenburg-Vorpommern), die Thüringer Datenaustauschplattform und der Sicherer Datenaustausch Sachsen.
Aufgrund fehlender Standardisierung in einzelnen Cloud-Architekturschichten sind die bestehenden föderalen Cloud-Lösungen jedoch, wenn überhaupt, nur eingeschränkt miteinander kompatibel (Interoperabilität). Dies erschwert beispielsweise die Wiederverwendbarkeit von Anwendungen untereinander. Ziel der Deutschen Verwaltungscloud (DVC) ist es, diese Einschränkungen zu beheben.
Das Zielbild der DVC umfasst:
</t>
    </r>
    <r>
      <rPr>
        <b/>
        <sz val="11"/>
        <color theme="1"/>
        <rFont val="Calibri"/>
        <family val="2"/>
        <scheme val="minor"/>
      </rPr>
      <t>die Entwicklung und Entwicklungsplattform</t>
    </r>
    <r>
      <rPr>
        <sz val="11"/>
        <color theme="1"/>
        <rFont val="Calibri"/>
        <family val="2"/>
        <scheme val="minor"/>
      </rPr>
      <t xml:space="preserve">: Einheitliche Plattformen, Prozesse und Architekturvorgaben zur Entwicklung von Anwendungen,
</t>
    </r>
    <r>
      <rPr>
        <b/>
        <sz val="11"/>
        <color theme="1"/>
        <rFont val="Calibri"/>
        <family val="2"/>
        <scheme val="minor"/>
      </rPr>
      <t>die Anwendungsbereitstellung und das Anwendungsmanagement</t>
    </r>
    <r>
      <rPr>
        <sz val="11"/>
        <color theme="1"/>
        <rFont val="Calibri"/>
        <family val="2"/>
        <scheme val="minor"/>
      </rPr>
      <t xml:space="preserve">: Standardisierung der Bereitstellung und Betreuung von Anwendungen über den gesamten Lebenszyklus,
</t>
    </r>
    <r>
      <rPr>
        <b/>
        <sz val="11"/>
        <color theme="1"/>
        <rFont val="Calibri"/>
        <family val="2"/>
        <scheme val="minor"/>
      </rPr>
      <t>das Code Repository</t>
    </r>
    <r>
      <rPr>
        <sz val="11"/>
        <color theme="1"/>
        <rFont val="Calibri"/>
        <family val="2"/>
        <scheme val="minor"/>
      </rPr>
      <t xml:space="preserve">: Standardisierte Verwaltungsumgebungen zur Versionierung von Anwendungs-Code sowie die zentrale Spiegelung bzw. Ablage der dezentralen Quellcodes mit deren Dokumentation,
</t>
    </r>
    <r>
      <rPr>
        <b/>
        <sz val="11"/>
        <color theme="1"/>
        <rFont val="Calibri"/>
        <family val="2"/>
        <scheme val="minor"/>
      </rPr>
      <t>den Infrastruktur-Service und technologischen Stack</t>
    </r>
    <r>
      <rPr>
        <sz val="11"/>
        <color theme="1"/>
        <rFont val="Calibri"/>
        <family val="2"/>
        <scheme val="minor"/>
      </rPr>
      <t xml:space="preserve">: Festlegung von Standards für die eingesetzten Hard- und Softwarekomponenten zur Erbringung von IT-Leistungen,
</t>
    </r>
    <r>
      <rPr>
        <b/>
        <sz val="11"/>
        <color theme="1"/>
        <rFont val="Calibri"/>
        <family val="2"/>
        <scheme val="minor"/>
      </rPr>
      <t>die Betriebsstandards und das Betriebsmodell</t>
    </r>
    <r>
      <rPr>
        <sz val="11"/>
        <color theme="1"/>
        <rFont val="Calibri"/>
        <family val="2"/>
        <scheme val="minor"/>
      </rPr>
      <t>: Harmonisierung der Zusammenarbeit mit IT-Dienstleistern sowie der Service-Bereitstellung.
Die Optimierung von Datenaustausch, -speicherung und -nutzung zwischen Bund, Ländern und Kommunen ist ein weiteres zentrales Ziel der DVC. Sie trägt zur Vereinheitlichung von Datenstrukturen und Verfahren bei, indem sie die übergreifende Wiederverwendbarkeit von Anwendungen zwischen Cloud-Lösungen, die durchgehende Kompatibilität und Modularität der Cloud-Lösungen sowie einheitliche Schnittstellen zu externen und privaten Anbietern sicherstellt.</t>
    </r>
  </si>
  <si>
    <t>2.4</t>
  </si>
  <si>
    <t>Imageverbesserung</t>
  </si>
  <si>
    <t>Eine Imageverbesserung kann durch verbesserte Dienstleistungen erfolgen. Soweit die IT-Maßnahme dazu einen positiven Beitrag leisten kann, ist dieser Effekt hier einzubringen.</t>
  </si>
  <si>
    <t>keine Wirkung</t>
  </si>
  <si>
    <t>geringfügige Wirkung</t>
  </si>
  <si>
    <t>temporär positive Wirkung bei wenigen Adressaten</t>
  </si>
  <si>
    <t>temporär positive Wirkung bei vielen Adressaten</t>
  </si>
  <si>
    <t>dauerhaft positive Wirkung bei wenigen Adressaten</t>
  </si>
  <si>
    <t>dauerhaft positive Wirkung bei vielen Adressaten</t>
  </si>
  <si>
    <t>Einheitliche, kompatible sowie übergreifende Cloud-Lösungen und Systeme werden immer relevanter. Nicht nur um als Behörde handlungsfähig zu bleiben, sondern auch um verlässliche Services zu ermöglichen. Die Sicherstellung und Stärkung von Datenschutz und Informationssicherheit ist hierbei von zentraler Bedeutung. Die Umsetzung der jeweils relevanten Anforderungen und Regularien muss insbesondere durch Technikgestaltung („privacy by design“ und „security by design“) sichergestellt werden.
Angebote und Arbeitsweise der Verwaltung stehen zunehmend in der konstanten Kritik der Öffentlichkeit, insbesondere hinsichtlich geringer Effizienz und langer Wartezeiten. Um die Effizienz und Effektivität in der Entwicklung, Inbetriebnahme und im Betrieb zu steigern (also diese Kritik zu mildern), enthält das ZIelbild folgende Aspekte:
Schaffung technisch zukunftsfähiger IT-Infrastrukturen,
* Entwicklung skalierbarer IT-Infrastrukturen,
* Einfache Wiederverwendbarkeit entwickelter Lösungen,
* Standardisierte Inbetriebnahme und Betrieb,
* Gemeinsame Nutzbarkeit existierender Dienste und Anwendungen anderer Betreiber,
* Sicherstellung einer hohen Verfügbarkeit, insbesondere Ausfallsicherheit, der IT-Infrastrukturen.
Daher kann konservativ von einer temporär positiven Wirkung ausgegangen werden.
Bund, Länder und Kommunen können sich bei der Nutzung einer oder mehrerer föderaler Cloud-Lösungen sicher sein, dass die Datenverarbeitung insbesondere unter Berücksichtigung der datenschutzrechtlichen Rahmenbedingungen, wie dem Umgang mit persönlichen und personenbezogenen Daten, transparent geregelt und nachvollziehbar ist. Dies wird durch die Einhaltung von Standards bei Infrastruktur-Service und technologischer Stack sowie Betriebsstandards und Betriebsmodell gewährleistet.</t>
  </si>
  <si>
    <t>3</t>
  </si>
  <si>
    <t>Information und Steuerung</t>
  </si>
  <si>
    <t>3.1</t>
  </si>
  <si>
    <t>Informationsbereit-stellung und Unterstützung der Entscheidungsträger</t>
  </si>
  <si>
    <t>IT-Maßnahmen greifen über die eigentliche Vorgangsbearbeitung hinaus; qualitative Effekte auf der Entscheidungsebene und für das interne Controlling sind anzustreben. Im weitreichenden Fall führt Ihre IT-Maßnahme zu einer aktuelleren, vollständigen Informationsbasis, die zudem problemorientiert aufbereitet ist. Diese qualitativen Wirkungen sind bei diesem Kriterium anzusetzen.
Die Kompetenz der Entscheidungsträger wird durch Informationstransparenz erhöht. Die IT-Maßnahme kann zeitnah Informationen bereitstellen und damit den Entscheidungsprozess beschleunigen. Zudem können neue, bisher nicht verfügbare Informationen die Entscheidungen unterstützen.</t>
  </si>
  <si>
    <t>keine Bedeutung</t>
  </si>
  <si>
    <t>zeitnahe Information</t>
  </si>
  <si>
    <t>neue Informationen in wenigen Bereichen</t>
  </si>
  <si>
    <t>neue Informationen in vielen Bereichen</t>
  </si>
  <si>
    <t>zeitnahe und neue Informationen in wenigen Bereichen</t>
  </si>
  <si>
    <t>zeitnahe und neue Informationen in vielen Bereichen</t>
  </si>
  <si>
    <t>Die Deutsche Verwaltungscloud (DVC) trägt dazu bei, dass Cloud-Lösungen aus der öffentlichen Verwaltung gebündelt an einem Ort zusammengetragen werden, sodass alle entsprechenden Informationen zentral zur Verfügung stehen. Neue Lösungen werden kontinuierlich eingebunden und somit auf breiter Basis verfügbar gemacht.
Diese zentralisierte Herangehensweise ermöglicht es, neue Services erheblich dabei zu unterstützen, Entscheidungen schneller zu treffen. Dadurch werden die Kompetenzen der Entscheidungsträger erhöht, da sie auf umfassende und aktuelle Informationen zugreifen können.</t>
  </si>
  <si>
    <t>4</t>
  </si>
  <si>
    <t>Mitarbeiterbezogene Effekte</t>
  </si>
  <si>
    <t>4.1</t>
  </si>
  <si>
    <t>Attraktivität der Arbeitsbedingungen</t>
  </si>
  <si>
    <t>Die IT-Maßnahme kann die Attraktivität des Arbeitsplatzes erhöhen. Eine positive Beeinflussung der Arbeitsplatz-Attraktivität fördert die Arbeitszufriedenheit und wirkt sich damit auf die Produktivität aus.</t>
  </si>
  <si>
    <t>keine Verbesserung/ ist nicht von Bedeutung</t>
  </si>
  <si>
    <t>geringfügige Verbesserung in einem Bereich</t>
  </si>
  <si>
    <t>geringfügige Verbesserung in wenigen Bereichen</t>
  </si>
  <si>
    <t>geringfügige Verbesserung in mehreren Bereichen</t>
  </si>
  <si>
    <t>erhebliche Verbesserung in wenigen Bereichen</t>
  </si>
  <si>
    <t>erhebliche Verbesserung in mehreren Bereichen</t>
  </si>
  <si>
    <r>
      <t xml:space="preserve">Durch die vereinfachte und rechtssichere Bereitstellung von Cloud-Diensten über die Deutsche Verwaltungscloud (DVC) können deutschlandweit an vielen Stellen arbeitserleichternde Dienste genutzt werden. Dies führt dazu, dass zunehmend weniger alte Software eingesetzt wird.
Mit dem Einsatz neuer Technologien und agiler Arbeitsweisen, die durch die Dienste der DVC ermöglicht werden, ist mit einer erheblichen Verbesserung der Arbeitsbedingungen in mehreren Bereichen zu rechnen. Ein Beispiel dafür ist die Stärkung der Homeoffice-Möglichkeiten, die durch diese modernen Technologien erheblich verbessert werden.
Beispiele für solche Dienste sind:
</t>
    </r>
    <r>
      <rPr>
        <b/>
        <sz val="11"/>
        <color theme="1"/>
        <rFont val="Calibri"/>
        <family val="2"/>
        <scheme val="minor"/>
      </rPr>
      <t>dDataBox</t>
    </r>
    <r>
      <rPr>
        <sz val="11"/>
        <color theme="1"/>
        <rFont val="Calibri"/>
        <family val="2"/>
        <scheme val="minor"/>
      </rPr>
      <t xml:space="preserve">: Eine moderne, zertifizierte File-Sharing-Lösung für den schnellen und sicheren Datenaustausch.
</t>
    </r>
    <r>
      <rPr>
        <b/>
        <sz val="11"/>
        <color theme="1"/>
        <rFont val="Calibri"/>
        <family val="2"/>
        <scheme val="minor"/>
      </rPr>
      <t>Phoenix – dMessenger</t>
    </r>
    <r>
      <rPr>
        <sz val="11"/>
        <color theme="1"/>
        <rFont val="Calibri"/>
        <family val="2"/>
        <scheme val="minor"/>
      </rPr>
      <t>: Ein Instant-Messaging-Dienst kombiniert mit smarter ChatBot-Technologie, der sicherstellt, dass die richtigen Informationen im richtigen Moment bereitgestellt werden.
Zusätzlich wird durch die angestrebte Spezialisierung der IT-Dienstleister in der Deutschen Verwaltungscloud dem Fachkräftemangel entgegengewirkt. Dies trägt zur Entlastung der Mitarbeitenden bei und verbessert die Effizienz in der Verwaltung.</t>
    </r>
  </si>
  <si>
    <t>4.2</t>
  </si>
  <si>
    <t>Qualifikations-sicherung/-erweiterung</t>
  </si>
  <si>
    <t>Die IT-Maßnahme kann Einfluss auf die Qualifikation der Anwender haben. Sie kann die IT-Qualifikation sichern oder auch erhöhen. Darüber hinaus kann sie die aufgabenbezogene Kompetenz durch die Übernahme anspruchsvollerer Tätigkeiten steigern.
Wird durch die IT-Maßnahme nicht nur die aufgabenbezogene Kompetenz sondern auch die fachliche Kompetenz des Anwenders erhöht, ist dieses Kriterium mit 10 Punkten zu bewerten.</t>
  </si>
  <si>
    <t>nicht beeinflusst bzw. keine positiven Wirkungen</t>
  </si>
  <si>
    <t>Sicherung der IT-Qualifikation</t>
  </si>
  <si>
    <t>Erhöhung der IT-Qualifikation</t>
  </si>
  <si>
    <t>Erhöhung der aufgabenbezogenen Qualifikation</t>
  </si>
  <si>
    <t>Erhöhung der IT- und aufgabenbezogenen Qualifikation</t>
  </si>
  <si>
    <t>erhebliche fachbezogene Höherqualifikation</t>
  </si>
  <si>
    <t>Die Nutzung der Deutschen Verwaltungscloud (DVC) und der darin gebündelten Dienste steigert durch den Einsatz aktueller Technologien und moderner Vorgehensweisen die IT-Qualifikation aller in den Behörden Beschäftigten.
Darüber hinaus ermöglicht der Einsatz neuer Technologien und aktueller Datenvisualisierungen nicht nur eine Verbesserung der IT-Qualifikation, sondern auch die Übernahme anspruchsvollerer Tätigkeiten. Dies wird durch den Wegfall manueller oder redundanter Aufgaben erreicht, wodurch mehr Zeit für komplexere und wertschöpfendere Aufgaben bleibt.</t>
  </si>
  <si>
    <t>Bewertung der externen Effekte</t>
  </si>
  <si>
    <t>Wer sind meine Kunden?</t>
  </si>
  <si>
    <t xml:space="preserve">Als Kunde der DVC werden alle föderalen Verwaltungsebenen von Bund, Länder und Kommunen betrachtet. </t>
  </si>
  <si>
    <t>Was wollen meine Kunden?</t>
  </si>
  <si>
    <t>Die Ansprüche der verschiedenen Behörden können recht unterschiedlich sein, da jede Behörde ggf. unterschiedliche und individuelle Bedürfnisse und Voraussetzungen hat. Grundsätzlich ist jedoch davon auszugehen, dass alle Behörden über einen guten Überblick zu Cloud-Lösungen verfügen möchten sowie standardisierte und Medienbruchfreie Dienste wünschen.</t>
  </si>
  <si>
    <t>Welche technische Ausstattung haben meine Kunden?</t>
  </si>
  <si>
    <t>Da es sich hier um sämltiche förderale Verwaltungsebenen in Deutschland handelt, ist eine umfassende Übersicht nicht gegegben. Es ist jedoch davon auszugehen, dass die aktuelle technische Ausstattung durch Medienbrüche und den Einsatz von nicht spezialisierter Software (z. B. Excel) geprägt ist.</t>
  </si>
  <si>
    <t>Welche Nutzungsintensität eines Online-Angebotes ist zu erwarten?</t>
  </si>
  <si>
    <t>Die Nutzungsintensität der Angebote der DVC wird perspektivisch zunehmen.</t>
  </si>
  <si>
    <t>Szenario 1</t>
  </si>
  <si>
    <t>Ablösedringlichkeit aus Perspektive des externen Kunden</t>
  </si>
  <si>
    <t>Dringlichkeit aus Nachfrage(intensität)</t>
  </si>
  <si>
    <t xml:space="preserve">In diesem Kriterium wird der unmittelbare, zeitliche Druck zur Ablösung des Altsystems aus Sicht des externen Kunden eingeschätzt, der in der oben durchgeführten Zielgruppenbestimmung beschrieben wurde. 
Kriterien, die eine unmittelbare Dringlichkeit begründen können, sind z.B.: 
• Umfangreiche Systemänderungen beim externen Kunden führen zur Notwendigkeit der Anpassung/ Ablösung des Altsystems.
• Zuverlässigkeit des Altsystems: Es ist einzuschätzen, ob eine (dem Adressaten zugängliche) Anwendung aus Sicht des Adressaten eine ausreichende Zuverlässigkeit bietet. (z.B. 99,9% Verfügbarkeit des Angebotes durch redundante Systeme, eindeutige Statusmeldungen, Vollständigkeit der angebotenen Information).
Bei der Bewertung muss aus Sicht des externen Kunden unterschieden werden, ob eine Ablösung 
des Altsystems nur wünschenswert oder sogar zwingend notwendig ist. </t>
  </si>
  <si>
    <t>Ablösung des Altsystems ist wünschenswert, kann jedoch später erfolgen</t>
  </si>
  <si>
    <t>Ablösung des Altsystems ist wünschenswert aus Sicht weniger Kunden</t>
  </si>
  <si>
    <t>Ablösung des 
Altsystems ist 
wünschenswert aus 
Sicht vieler 
Kunden</t>
  </si>
  <si>
    <t>Ablösung des 
Altsystems ist 
zwingend aus 
Sicht weniger 
Kunden</t>
  </si>
  <si>
    <t>Ablösung des 
Altsystems ist 
zwingend aus 
Sicht vieler 
Kunden</t>
  </si>
  <si>
    <t>Die Dringlichkeit ergibt sich aus der Verfolgung der Digitalen Verwaltungsstrategie (DVS). Vor dem Hintergrund digitaler Verwaltungsprozesse ist die Wahrung der Digitalen Souveränität für die Öffentliche Verwaltung von Bund, Ländern und Kommunen elementar. Zur Erfüllung ihrer hoheitlichen Aufgaben setzt die Öffentliche Verwaltung an vielen Stellen im Bereich Informations- und Kommunikationstechnik Standardprodukte ein, häufig von privaten und kommerziellen Technologieanbietern.
Eine für den Beauftragten der Bundesregierung für Informationstechnik (BfIT) durchgeführte strategische Marktanalyse zur Untersuchung von Abhängigkeiten von Softwareanbietern in der Bundesverwaltung ergab konkrete Anhaltspunkte für Beeinträchtigungen der Digitalen Souveränität durch den Einsatz von Software von einzelnen privaten Technologieanbietern.
Die im Rahmen dieser Studie identifizierten Schmerzpunkte umfassen eingeschränkte Informationssicherheit, rechtliche Unsicherheit, unkontrollierbare Kosten, eingeschränkte Flexibilität und fremdgesteuerte Innovation. Infolge dieser Erkenntnisse haben Bund, Länder und Kommunen in einem Eckpunktepapier das Ziel definiert, die Digitale Souveränität zu stärken.</t>
  </si>
  <si>
    <t>Benutzerfreundlichkeit aus Kundensicht</t>
  </si>
  <si>
    <t>Realisierung eines einheitlichen Zugangs</t>
  </si>
  <si>
    <t>Das Kriterium „Realisierung eines einheitlichen Zugangs“ bewertet, ob die IT-Maßnahme zur Realisierung eines einheitlichen Zugangs beiträgt, welches dem externen Adressaten ermöglicht, verschiedene Leistungsangebote der Verwaltung abzurufen.</t>
  </si>
  <si>
    <t>nicht von Bedeutung; keine Unterstützung</t>
  </si>
  <si>
    <t>Behördeneinheitlicher 
Zugang zu 
wenigen Verfahren</t>
  </si>
  <si>
    <t>landeseinheitlicher 
Zugang zu 
wenigen Verfahren</t>
  </si>
  <si>
    <t>behördeneinheitlicher 
Zugang zu 
vielen Verfahren</t>
  </si>
  <si>
    <t>ressorteinheitlicher 
Zugang zu 
vielen Verfahren</t>
  </si>
  <si>
    <t>landeseinheitlicher 
Zugang zu 
vielen Verfahren</t>
  </si>
  <si>
    <t>Die Plattform ermöglicht es allen Behörden, einen einfachen, schnellen und rechtskonformen Zugang zu Cloud-Lösungen zu erhalten. Mit der Einführung der DVC wird ein föderales Cloud-Ökosystem geschaffen, in dem alle Cloud-Angebote der öffentlichen IT-Dienstleister und perspektivisch auch verwaltungsexterner Anbieter nach einheitlichen DVC-Konformitätsstandards entwickelt und angeboten werden. Diese Cloud-Lösungen können von allen Verwaltungen und ihren öffentlichen IT-Dienstleistern genutzt werden.
Die Deutsche Verwaltungscloud umfasst alle Cloud-Service-Angebote, die von den öffentlichen IT-Dienstleistern und perspektivisch auch von verwaltungsexternen Anbietern nach DVC-Konformitätsstandards über das Cloud-Service-Portal angeboten werden. Diese Angebote stehen allen Verwaltungen und ihren IT-Dienstleistern in Bund, Ländern und Kommunen zur Verfügung.
Neben der anhaltenden Marktentwicklung, die einen zunehmenden Einsatz von Cloud-Lösungen verzeichnet, existiert bereits eine Vielzahl von Cloud-Lösungen innerhalb der öffentlichen Verwaltung. Diese Cloud-Lösungen werden auf verschiedenen föderalen Ebenen von Bund, Ländern und Kommunen eingesetzt. Beispiele bestehender Cloud-Lösungen sind die Bundescloud, die Niedersächsische Bildungscloud, DVZ.DIGITAL (Datenverarbeitungszentrum Mecklenburg-Vorpommern), die Thüringer Datenaustauschplattform und der Sichere Datenaustausch Sachsen.
Aufgrund fehlender Standardisierung in einzelnen Cloud-Architekturschichten sind die bestehenden föderalen Cloud-Lösungen jedoch, wenn überhaupt, nur eingeschränkt in ihrer Zusammenarbeit miteinander vereinbar. Dies erschwert beispielsweise die Wiederverwendbarkeit von Anwendungen untereinander.</t>
  </si>
  <si>
    <t>Erhöhung der Verständlichkeit und Transparenz</t>
  </si>
  <si>
    <t>Dieses Kriterium bewertet den Beitrag der IT-Maßnahme zur Erhöhung der Verständlichkeit und Transparenz des Verwaltungshandelns. Wesentliche Aspekte der Transparenz für den externen Kunden sind beispielsweise die Nachvollziehbarkeit des Arbeitsablaufs, Informationen über den Sachstand und die weiteren Schritte im Verwaltungshandeln.</t>
  </si>
  <si>
    <t>keine positiven Wirkungen</t>
  </si>
  <si>
    <t>geringe Erhöhung der 
Verständlichkeit und 
Transparenz</t>
  </si>
  <si>
    <t>wesentliche 
Erhöhung der 
Verständlichkeit für wenige Kunden</t>
  </si>
  <si>
    <t>wesentliche 
Erhöhung der 
Verständlichkeit und 
Transparenz 
für wenige 
Kunden</t>
  </si>
  <si>
    <t>wesentliche 
Erhöhung der 
Verständlichkeit für viele 
Kunden</t>
  </si>
  <si>
    <t>wesentliche 
Erhöhung der 
Verständlichkeit und 
Transparenz 
für viele 
Kunden</t>
  </si>
  <si>
    <t>Der Einsatz der gleichen Dienste trägt sowohl bei den Mitarbeitenden als auch bei Bürgerinnen und Bürgern zu mehr Verständlichkeit bei, da man sich nicht jedes Mal auf neue un dverschiedene Systeme einlassen muss. Dies trägt zudem zur Transparenz im Verwaltungshandeln intern aber auch extern bei.
Die Standadisierung der Lösungen selbst sowie die Unabhängigkeit von privaten Anbietern erleichtert zudem die Verständlichkeit bzl. der Dienste sowie die Transparenz.
Bund, Länder und Kommunen können bei der Nutzung einer oder mehrerer föderaler Cloud-Lösungen sicher sein, dass die Datenverarbeitung insbesondere unter Berücksichtigung der datenschutzrechtlichen Rahmenbedingungen (u. a. Umgang mit persönlichen und personenbezogenen Daten) transparent geregelt und nachvollziehbar ist.</t>
  </si>
  <si>
    <t>Hilfefunktion zur Unterstützung des externen Kunden</t>
  </si>
  <si>
    <t>Im Mittelpunkt der Bewertung stehen die angebotenen Unterstützungsfunktionen, welche dem externen Adressaten die Leistungsinanspruchnahme erleichtern und Fehleingaben minimieren (und somit letztlich auch die Prozesskosten verringern helfen). 
Die IT-Maßnahme wird durch folgende Funktionen unterstützt sein: 
• einfache und verständliche Hilfefunktionen, 
• eindeutige und verständliche Fehler-/Hinweismeldungen bei Fehleingabe, 
• automatische Plausibilitätsprüfungen, 
• Supportfunktionen (z.B. Service-E-Mail, User-Help-Desk) mit zeitnaher Reaktion auf Kontaktaufnahme.</t>
  </si>
  <si>
    <t>keine Verbesserung der Hilfefunktionen</t>
  </si>
  <si>
    <t>Teile einer Unterstützungsfunktion</t>
  </si>
  <si>
    <t>eine vollständige Unterstützungsfunktion</t>
  </si>
  <si>
    <t>Kombination von zwei Unterstützungsfunktionen</t>
  </si>
  <si>
    <t>Kombination von drei Unterstützungsfunktionen</t>
  </si>
  <si>
    <t>umfassende Unterstützungsfunktion</t>
  </si>
  <si>
    <t>Die DVC bietet umfassenden Support, einschließlich eines User Help Desk und Telefonsupports. Zum Support gehören auch das Incident Management, die Ticketanlage und -bearbeitung, der Betrieb und die Pflege des Ticketsystems sowie die Prüfung und gegebenenfalls Weiterleitung von Registrierungsanfragen. Zudem werden Accounts mit entsprechenden Rollen und Rechten angelegt, und es erfolgt ein regelmäßiges SLA-Reporting.
Unterstützung erhalten die Nutzer auch durch die DVC-Lotsen, die beispielsweise Fragen zur Konfiguration klären. Die DVC-Lotsen beraten sowohl Kunden als auch Anbieter von Cloud-Services. Sie helfen bei der gemeinsamen Identifikation geeigneter Services, unterstützen bei der Ertüchtigung von Services und der Klärung spezifischer Fragen, assistieren bei der Nutzung des Portals, etwa beim Einstellen und Bestellen von Services, und unterstützen bei der Anbindung der Organisationen an die Identity &amp; Access Management Infrastruktur (IAM).</t>
  </si>
  <si>
    <t>Nutzen durch die zeitnahe und vollständige Verfügbarkeit der Information</t>
  </si>
  <si>
    <t>Das Kriterium beurteilt, inwiefern durch das neue System ein echter Mehrwert geschaffen wird, wenn Informationen (bspw. aktuelle politische Themen, neueste Rechtsprechung, Wasserstände in Flüssen, etc.) aktueller als es mit dem Altsystem möglich ist zur Verfügung stehen. Der Zugriff auf aktuellere Informationen muss aus einem dringenden Interesse des externen Kunden heraus begründbar sein. Beispielsweise sind aktuelle Daten zum Wasserstand des Rheins für die Schiff_x0002_fahrt von essentieller Bedeutung, hingegen sind aktuelle Informationen der Deutschen Bahn zu historischen Eisenbahnen zwar interessant, aber von vergleichsweise geringer Bedeutung. 
Kriterien zur Überprüfung eines Informationsangebotes können sein: 
• Informationsangebot des Bundes und seiner Ressorts/Behörden in geschlossener Darstellung (ggf. Verweis auf weitere Körperschaften), 
• Verweis auf weiterführende/ergänzende Informationen mittels Hyperlinks, 
• Aktuelle Versionen von Dokumenten/Formularen, 
• Erfüllung gesetzlicher Informationspflichten, 
• Angebot an die Öffentlichkeit für zusammenhängende Dienstleistungen möglich (Lebenslagen, Geschäftsepisoden).
Als Beurteilungshilfe können weiterhin folgende Eigenschaften von Informationen herangezogen werden: 
• Aktualität: Das Angebot wird zeitnah bereitgestellt.
• Inhalt: Das Angebot informiert vollständig.
• Bedarf: Umfang der Nachfrage nach aktuellen Informationen.</t>
  </si>
  <si>
    <t>nicht von Bedeutung bzw. kein verbesserter Informationszugriff zu erwarten</t>
  </si>
  <si>
    <t>Der geringe Bedarf an Informationen wird erfüllt.</t>
  </si>
  <si>
    <t>Der geringe Bedarf an zeitnahen und vollständigen Informationen wird erfüllt.</t>
  </si>
  <si>
    <t>Der große Bedarf an Informationen wird erfüllt.</t>
  </si>
  <si>
    <t>Der große Bedarf an zeitnahen Informationen wird erfüllt.</t>
  </si>
  <si>
    <t>Der große Bedarf an zeitnahen und vollständigen Informationen wird erfüllt.</t>
  </si>
  <si>
    <t>Die durch die DVC zur Verfügung gestellten Informationen sind in der Regel behördlich relevante Informationen zu Cloud-Diensten. Mit der DVC entsteht ein ebenenübergreifender und kollaborativer Ansatz zu Cloud-Services für Verwaltungen in ganz Deutschland.
Viele der Dienste ermöglichen die zeitnahe und vollständige Bereitstellung von Informationen, die für eine Vielzahl an Personen von Interesse sind. Ein Beispiel hierfür ist die "dBildungscloud", die zahlreiche Vorteile bietet, wie das gemeinsame Lernen in digitalen Räumen, den Zugang zu Lernmaterial, Chatfunktionen, Aufgaben und Videokonferenzen, und dies alles kostenlos für alle Schulen.
Zusammenfassend zahlt die DVC auf verschiedene Aspekte ein, darunter das umfassende Informationsangebot des Bundes und seiner Ressorts und Behörden in geschlossener Darstellung. Zudem bietet die DVC der Öffentlichkeit die Möglichkeit, zusammenhängende Dienstleistungen zu nutzen, die verschiedene Lebenslagen und Geschäftsepisoden abdecken.</t>
  </si>
  <si>
    <t>Wirtschaftliche Effekte extern</t>
  </si>
  <si>
    <t>Wirtschaftlicher Nutzen für den Kunden</t>
  </si>
  <si>
    <t>In diesem Kriterium wird bewertet, ob aus der IT-Maßnahme direkte wirtschaftliche (monetäre) Vorteile für den Kunden (Bürger, Unternehmen und andere Behörden) erwachsen. 
Wesentliche Ansatzpunkte für die Bewertung können sein: 
• unmittelbare Verringerung von Sachkosten (Vermeidung von Porto-, Papier-, Telefonkosten), 
• mittelbare Kostenvorteile durch Prozessverkürzung (Zeit - z.B. zeitnahe Steuerrückerstattung), 
• Vermeidung von Fehlinvestitionen,
• Produktivitätszuwachs für Unternehmen durch Senkung von Prozess- und Verwaltungskosten.</t>
  </si>
  <si>
    <t>nicht von Bedeutung; kein wirtschaftlicher Nutzen zu erwarten</t>
  </si>
  <si>
    <t>geringe Einsparung bei 
kleinem Adressatenkreis</t>
  </si>
  <si>
    <t>hohe Einsparung bei kleinem Adressatenkreis</t>
  </si>
  <si>
    <t>unmittelbar 
geringe Einsparung bei 
großem Adressatenkreis</t>
  </si>
  <si>
    <t xml:space="preserve">mittelbar 
hohe Einsparung bei großem Adressatenkreis </t>
  </si>
  <si>
    <t>unmittelbar 
hohe Einsparung bei großem Adressatenkreis</t>
  </si>
  <si>
    <t>Durch die Nutzung von Diensten aus anderen Behörden können Entwicklungs- und Betriebskosten für eigene Dienste eingespart werden. Zudem führt die Nutzung dieser Dienste zu erheblichen Zeitersparnissen, beispielsweise durch die schnelle und zentrale Bereitstellung von Unterlagen, Dokumenten oder lebensrettenden Informationen.
Die Standardisierung spart sowohl monetäre Kosten als auch Zeit, da die Dienste keine Einschränkungen in der Zusammenarbeit aufweisen (Interoperabilität) und unmittelbar zusammen genutzt werden können. Ein weiterer Punkt ist, dass IT-Dienstleister (IT-DL) signifikant in ihrem Aufwand entlastet werden können, wodurch die Qualität der von IT-DL gebotenen Services steigt.</t>
  </si>
  <si>
    <t>Qualitäts- und Leistungssteigerungen</t>
  </si>
  <si>
    <t>Folgewirkungen für den Kommunikationspartner</t>
  </si>
  <si>
    <t>Mit diesem Kriterium bewertet man die übergreifende Interoperabilität der IT-Maßnahme. Je geringer die Auswirkungen des Datenaustausches für andere Kommunikationspartner (Bürger, Unternehmen, andere Verwaltungseinheiten) sind, desto höher ist die Qualität der Lösung zu bewerten.</t>
  </si>
  <si>
    <t>erheblicher 
Anpassungsaufwand für 
viele Kommunikationspartner 
der Behörde</t>
  </si>
  <si>
    <t>erheblicher 
Anpassungsaufwand für 
wenige 
Kommunikationspartner 
der Behörde</t>
  </si>
  <si>
    <t>geringer Anpassungsaufwand für 
wenige 
Kommunikationspartner 
der Behörde</t>
  </si>
  <si>
    <t>kein Anpassungsaufwand für 
wenige 
Kommunikationspartner der 
Behörde</t>
  </si>
  <si>
    <t>geringer 
Anpassungsaufwand für 
viele Kommunikationspartner 
der Behörde</t>
  </si>
  <si>
    <t>kein Anpassungsaufwand 
für viele 
Kommunikationspartner der 
Behörde</t>
  </si>
  <si>
    <t>Die langfristige Produktvision der DVC besteht darin, eine uneingeschränkte Interoperabilität zwischen den angebotenen Diensten herzustellen. Dazu gehört die Entwicklung und Bereitstellung einer einheitlichen Plattform sowie die Festlegung von Prozessen und Architekturvorgaben für die Anwendungsentwicklung. Die Bereitstellung und das Management von Anwendungen über deren gesamten Lebenszyklus hinweg werden standardisiert, um eine reibungslose Betreuung zu gewährleisten.</t>
  </si>
  <si>
    <t>Auswirkung der Beschleunigung von Verwaltungsentscheidungen für Externe</t>
  </si>
  <si>
    <t>Dieses Kriterium fordert eine Einschätzung aus Sicht der Externen. Verkürzt die IT-Maßnahme für die externen Kunden die Wartezeit auf Dienstleistungen der öffentlichen Verwaltung? 
Mögliche Beurteilungsaspekte können sein: 
• Reduktion insbesondere von Transport- und Liegezeiten, 
• Reduktion und Verkürzung von Bearbeitungsschritten, 
• Vermeidung von Medienbrüchen, 
• einheitlicher Ansprechpartner.</t>
  </si>
  <si>
    <t>geringe Verkürzung zu 
erwarten, aber 
Effekte nicht 
einschätzbar</t>
  </si>
  <si>
    <t>Verkürzung 
bis zu 20% der 
bisherigen 
Durchlaufzeit 
möglich</t>
  </si>
  <si>
    <t>Verkürzung 
bis zu 40% der 
bisherigen 
Durchlaufzeit 
möglich</t>
  </si>
  <si>
    <t>Verkürzung 
bis zu 60% der 
bisherigen 
Durchlaufzeit 
möglich</t>
  </si>
  <si>
    <t>Verkürzung 
mehr als 60% 
der bisherigen 
Durchlaufzeit 
möglich</t>
  </si>
  <si>
    <t>Die langfristige Produktvision der DVC besteht darin, eine uneingeschränkte Interoperabilität zwischen den angebotenen Diensten herzustellen. Die DVC entwickelt einen schnellen und einfachen Weg zu Cloud-Services für die Verwaltungen, deren Einsatz die Effektivität und Effizienz der Verwaltungen in ganz Deutschland erhöht. Durch die Einführung der DVC entsteht ein ebenenübergreifender und kollaborativer Ansatz zu Cloud-Services für Verwaltungen in ganz Deutschland.
Alle Dienste können über eine Plattform gefunden werden, was einen einheitlichen Ansprechpartner beziehungsweise einen One-Stop-Shop schafft. Die DVC trägt maßgeblich zur Reduktion und Verkürzung von Bearbeitungsschritten bei und bietet einen einheitlichen Ansprechpartner.
Um dieses Ziel zu erreichen, sollen langfristig einheitliche Plattformen, Prozesse und Architekturvorgaben zur Entwicklung von Anwendungen etabliert werden. Die Bereitstellung und das Management von Anwendungen über deren gesamten Lebenszyklus hinweg werden standardisiert, um eine reibungslose Betreuung zu gewährleisten. Zudem werden Standards für die eingesetzten Hard- und Softwarekomponenten festgelegt, um die Erbringung von IT-Leistungen zu optimieren. Die Zusammenarbeit mit IT-Dienstleistern sowie die Service-Bereitstellung werden durch harmonisierte Betriebsstandards und ein einheitliches Betriebsmodell verbessert.</t>
  </si>
  <si>
    <t>4.3</t>
  </si>
  <si>
    <t>Verbesserung/Erweiterung des Dienstleistungsangebotes</t>
  </si>
  <si>
    <t>Dieses Kriterium bewertet, ob das bestehende Dienstleistungsangebot durch die Einführung der neuen IT-Maßnahme verbessert wird und/oder eine Erweiterung des Dienstleistungsangebotes stattfindet. Dabei ist die Anzahl der Kunden zu berücksichtigen.</t>
  </si>
  <si>
    <t>keine Verbesserung /Erweiterung des DL_x0002_Angebotes</t>
  </si>
  <si>
    <t>geringe Verbesserung oder punktuelle Erweiterung des DL_x0002_Angebotes für wenige Kunden der Behörde</t>
  </si>
  <si>
    <t>geringe Verbesserung oder punktuelle Erweiterung des DL_x0002_Angebotes für viele Kunden der Behörde</t>
  </si>
  <si>
    <t>deutliche Verbesserung oder umfassende Erweiterung des DL-Angebotes für wenige Kunden der Behörde</t>
  </si>
  <si>
    <t>deutliche Verbesserung oder umfassende Erweiterung des DL-Angebotes für viele Kunden der Behörde</t>
  </si>
  <si>
    <t>deutliche Verbesserung und umfassende Erweiterung des DL-Angebotes für viele Kunden der Behörde</t>
  </si>
  <si>
    <t xml:space="preserve">Die Deutsche Verwaltungscloud (DVC) ist ein bundesweit zugänglicher digitaler Marktplatz, auf dem die Behörden von Bund, Ländern und Kommunen digitale Verwaltungsleistungen einfach und sicher beziehen können. Auf dem Marktplatz werden die IT-Dienstleister der öffentlichen Verwaltung hochwertige, digitalsouveräne und wiederverwendbare Software- und Infrastrukturservices rechtssicher anbieten.
Die Deutsche Verwaltungscloud umfasst alle Cloud-Service-Angebote, die von den öffentlichen IT-Dienstleistern und perspektivisch auch verwaltungsexternen Anbietern nach DVC-Konformitätsstandards über das Cloud-Service-Portal allen Verwaltungen und ihren IT-Dienstleistern  in Bund, Ländern und Kommunen angeboten werden.
Die Deutsche Verwaltungscloud ist kein zentrales Cloud-Rechenzentrum der öffentlichen Verwaltung und wird auch keine eigenen Cloud-Services aufbauen.
</t>
  </si>
  <si>
    <t>5.</t>
  </si>
  <si>
    <t>Synergien</t>
  </si>
  <si>
    <t>5.1</t>
  </si>
  <si>
    <t>Nachnutzung von Projektergebnissen</t>
  </si>
  <si>
    <t>Die Nachnutzung von Projektergebnissen (Methoden und Produkte) ist ein Ziel öffentlicher Investition. 
Im Folgenden sind einige Beispiele für IT-Maßnahmen aufgeführt, die für eine Nachnutzung geeignet sind: 
• V-Modell XT (Methode),
• WiBe Fachkonzept (Methode) und WiBe Kalkulator (Programm) 
• eBiV (Programm)</t>
  </si>
  <si>
    <t>keine Nachnutzung von 
Projektergebnissen</t>
  </si>
  <si>
    <t>Nachnutzung 
von Methode 
oder Programm für 
die öffentliche Verwaltung</t>
  </si>
  <si>
    <t>Nachnutzung 
von Methode 
oder Programm für 
die öffentliche Verwaltung, Unternehmen oder 
Bürger</t>
  </si>
  <si>
    <t>Nachnutzung 
von Methode 
oder Programm für 
die öffentliche Verwaltung, Unternehmen und 
Bürger</t>
  </si>
  <si>
    <t>Nachnutzung 
von Methode 
und Programm für 
die öffentliche Verwaltung, Unternehmen oder 
Bürger</t>
  </si>
  <si>
    <t>Nachnutzung 
von Methode 
und Programm für 
die öffentliche Verwaltung, Unternehmen und 
Bürger</t>
  </si>
  <si>
    <t>Durch die Standardisierung sollen die Dienste behördenweit genutzt werden können. Langfristig zielt die Produktvision der DVC auf die Entwicklung und Bereitstellung einheitlicher Plattformen sowie die Festlegung von Prozessen und Architekturvorgaben für die Anwendungsentwicklung. Die Bereitstellung und das Management von Anwendungen über deren gesamten Lebenszyklus hinweg werden standardisiert, um eine reibungslose Betreuung sicherzustellen.
Ein standardisiertes Code-Repository ermöglicht die Verwaltung und Versionierung von Anwendungs-Code sowie die zentrale Spiegelung und Ablage dezentraler Quellcodes mitsamt deren Dokumentation. Darüber hinaus werden Standards für die eingesetzten Hard- und Softwarekomponenten festgelegt, um die Erbringung von IT-Leistungen zu gewährleisten. Schließlich wird die Zusammenarbeit mit IT-Dienstleistern sowie die Service-Bereitstellung durch harmonisierte Betriebsstandards und ein einheitliches Betriebsmodell optimiert.</t>
  </si>
  <si>
    <t>Ergebnis</t>
  </si>
  <si>
    <t>Positionen und Gesamtübersicht</t>
  </si>
  <si>
    <t>Nachnutzung</t>
  </si>
  <si>
    <t>haushaltswirksam (hw)</t>
  </si>
  <si>
    <t>nicht haushaltswirksam (nhw)</t>
  </si>
  <si>
    <r>
      <rPr>
        <b/>
        <sz val="12"/>
        <color theme="1"/>
        <rFont val="Calibri"/>
        <family val="2"/>
        <scheme val="minor"/>
      </rPr>
      <t>Gesamtausgaben</t>
    </r>
    <r>
      <rPr>
        <sz val="12"/>
        <color theme="1"/>
        <rFont val="Calibri"/>
        <family val="2"/>
        <scheme val="minor"/>
      </rPr>
      <t xml:space="preserve"> mit Diskontierungsfaktor gemäß BMF-Rundschreiben</t>
    </r>
  </si>
  <si>
    <r>
      <t xml:space="preserve">Gesamtsumme </t>
    </r>
    <r>
      <rPr>
        <sz val="12"/>
        <color theme="1"/>
        <rFont val="Calibri"/>
        <family val="2"/>
        <scheme val="minor"/>
      </rPr>
      <t>(alle Kosten verrechnet ohne Diskontierungsfaktor)</t>
    </r>
  </si>
  <si>
    <r>
      <rPr>
        <b/>
        <sz val="12"/>
        <color theme="1"/>
        <rFont val="Calibri"/>
        <family val="2"/>
        <scheme val="minor"/>
      </rPr>
      <t>Kapitalwert</t>
    </r>
    <r>
      <rPr>
        <sz val="12"/>
        <color theme="1"/>
        <rFont val="Calibri"/>
        <family val="2"/>
        <scheme val="minor"/>
      </rPr>
      <t xml:space="preserve"> (alle Kosten verrechnet inkl. Diskontierungsfaktor gemäß BMF-Rundschreiben)</t>
    </r>
  </si>
  <si>
    <t>Kapitalwert inkl. MwSt</t>
  </si>
  <si>
    <t>Punktzahl qualitativ-strategische Kriterien</t>
  </si>
  <si>
    <t>Punktzahl externe Effekte</t>
  </si>
  <si>
    <t>Durchführung von jährlichen Erfolgskontrollen ab 2025</t>
  </si>
  <si>
    <t xml:space="preserve">Die Erfolgskontrolle ist ein systematisches Prüfverfahren, bei dem die Wirtschaftlichkeit, Zielerreichung und Wirksamkeit von finanzwirksamen Maßnahmen gemessen und bewertet wird. Ziel ist es, zu ermitteln, inwieweit die gesetzten Ziele im Projekt erreicht wurden, welche Ausgangs- und Zielwerte angenommen werden, wie die eingesetzten Ressourcen genutzt wurden, und welche Wirkungen durch das Vorhaben erzielt wurden. 
Der Erfolg einer Maßnahme wird hinsichtlich Wirtschaftlichkeit, Zielerreichung und Wirkung kritisch überprüft:
• Zielerreichungskontrolle: durch einen Soll-Ist-Vergleich wird v.a. der erreichte Zielerreichungsgrad der betrachteten Maßnahme ermittelt. Zudem stellt sie die Basis für Überlegungen bei Zieländerungen oder -anpassungen. 
• Wirtschaftlichkeitskontrolle: Überprüfung, ob die Durchführung einer Maßnahme unter Wirtschaftlichkeitsgesichtspunkten vorteilhaft war, d.h. war die Maßnahme im Hinblick auf den Ressourcenverbrauch wirtschaftlich (Vollzugswirtschaftlichkeit) und sie im Hinblick auf übergeordnete Zielsetzungen insgesamt wirtschaftlich (Maßnahmenwirtschaftlichkeit).
• Wirkungskontrolle: Untersuchung, ob die betreffende Maßnahme einen Beitrag zur Zielerreichung geleistet hat und dafür geeignet war.
Die Konzeption der Erfolgskontrolle ist der letzte logische Schritt im Rahmen einer Wirtschaftlichkeitsuntersuchung und greift sämtliche Ergebnisse der vorherigen Bausteine auf. Sie dient u.a. dazu neue oder veränderte Bedarfe und Möglichkeiten des Um- bzw. Nachsteuerns rechtzeitig zu erkennen.
Die begleitende Erfolgskontrolle erfolgt anhand von Key Performance Indicators (KPIs) und sollte jährlich für die Jahre 2025 bis 2028 durchgeführt werden. 
Empfohlen wird, die Erfolgskontrolle jeweils in Q1 für das vorangegangene Jahr vorzunehmen, um sicherzustellen, dass alle benötigten Kennzahlen entsprechend vorliegen. Dementsprechend sollte die Erhebung der Kennzahlen entweder laufend bzw. gegen Ende eines jeden Jahres (Q4) erfolgen. Ist eine Erhebung der Daten in Q4 noch nicht möglich, sollte sie spätestens in Q1 des Folgejahres durchgeführt werden.
Die vorliegende Tabelle stellt einen Vorschlag für die begleitende und abschließende Erfolgskontrolle auf Basis der Annahmen und Datengrundlage der initialen WiBe dar. Sie dient als Grundlage für die Fortschreibung der WiBe. Jedes der Tabellenblätter muss dabei auf Aktualität überprüft und bei Bedarf angepasst werden. 
Kennzahlen, die bislang nicht erhoben wurden, müssen in einem der existierenden oder in einem gesonderten Tabellenblatt ergänzt werden. </t>
  </si>
  <si>
    <t>Bestandteil der Erfolgskontrolle</t>
  </si>
  <si>
    <t>KPI</t>
  </si>
  <si>
    <t xml:space="preserve">Benötigte Grundkennzahl </t>
  </si>
  <si>
    <t>Häufigkeit der Berechnung</t>
  </si>
  <si>
    <t>Tabellenblatt</t>
  </si>
  <si>
    <t>Zielerreichungskontrolle</t>
  </si>
  <si>
    <t>Cloud-Produkt-/Serviceportfolio ausbauen</t>
  </si>
  <si>
    <t>Schaffung einer zentralen Plattform für Cloud-Anwendungen der Verwaltung mit einem schrittweise wachsenden Portfolios von Cloud-Diensten der öffentlichen Hand (Bund, Länder und Kommunen).</t>
  </si>
  <si>
    <t>- Anzahl Services gesamt und aufgeschlüsselt nach Kategorie und Jahr sowie Verlauf bzw. Veränderung über die Jahre hinweg
- Anzahl der Nachnutzungen eines Services durch andere Verwaltungen (aufgeschlüsselt nach Kategorie, Jahr und föderale Ebene)</t>
  </si>
  <si>
    <t>Jährlich</t>
  </si>
  <si>
    <t>- Aktualisierung und Ergänzung in Tabellenblatt "Zentrale Annahme"</t>
  </si>
  <si>
    <t>Digitale Souveränität stärken</t>
  </si>
  <si>
    <t>Die DVC realisiert einen selbstbestimmten Weg zu Cloud-Services für die Verwaltungen, indem Wechselmöglichkeiten geschaffen, die eigene Gestaltungsfähigkeit gefördert und der Einfluss auf IT-Anbieter gefestigt wird.</t>
  </si>
  <si>
    <t>- Anzahl der Wechsel der Services in den Verwaltungen
- Qualitative Einschätzung der Verwaltungen zur eigenen Gestaltungsfähigkeit
- Qualitative Einschätzung der Verwaltungen zum Einfluss auf IT-Anbieter</t>
  </si>
  <si>
    <t>- Neues Tabellenblatt erstellen</t>
  </si>
  <si>
    <t>Leistungsfähigkeit der Verwaltungen erhöhen</t>
  </si>
  <si>
    <t>Durch den schnellen und einfachen Weg zu Cloud-Services wird die Effizienz und Effektivität bei Entwicklung, Inbetriebnahme und Betrieb von Softwarelösungen für die  Öffentliche Verwaltung gesteigert und die Informationssicherheit übergreifend gestärkt.</t>
  </si>
  <si>
    <t>- Qualitative Einschätzung der Nutzenden, wie schnell und einfach die Cloud-Services genutzt werden können
- Benötigte Zeit zwischen Abruf des Services und der Nutzung (in Tagen)</t>
  </si>
  <si>
    <t>Föderale IT-Zusammenarbeit verbessern</t>
  </si>
  <si>
    <t xml:space="preserve">Mit der DVC wird ein föderales Cloud-Ökosystem geschaffen, indem alle Cloud-Angebote der öffentlichen IT-Dienstleister und perspektivisch auch verwaltungsexterner Anbieter nach einheitlichen DVC-Konformitätsstandards entwickelt, angeboten und von allen Verwaltungen und ihren öffentlichen IT-Dienstleistern genutzt werden können. </t>
  </si>
  <si>
    <t>- Anzahl Services gesamt und aufgeschlüsselt nach Kategorie und Jahr sowie Verlauf bzw. Veränderung über die Jahre hinweg
- Anzahl der Nachnutzungen eines Services durch andere Verwaltungen (aufgeschlüsselt nach Kategorie, Jahr und föderale Ebene)
- Anzahl verwaltungsexterner Anbieter gesamt und aufgeschlüsselt nach Kategorie und Jahr</t>
  </si>
  <si>
    <t>Wirtschaftlichkeitskontrolle</t>
  </si>
  <si>
    <t>Kosten der DVC</t>
  </si>
  <si>
    <t>Tatsächliche und geschätze Kosten der DVC (auf Basis des Wirtschaftsplans)</t>
  </si>
  <si>
    <t>- Beratungskosten nach Jahren
- Kosten für den technischen Betrieb nach Jahren
- Kosten für den fachlichen Betrieb nach Jahren
- Kosten für die Weiterentwicklung CSP-Ökosystem nach Jahren
- Kosten für die Steuerung der Weiterentwicklung nach Jahren
- Personalplan FITKO nach Jahren
- Einmalige Kostenersparnisse
- Sonstige Kosten - Lfd. Nutzen aus Wegfall IT-Maßnahme ALT</t>
  </si>
  <si>
    <t xml:space="preserve">- Aktualisierung in Tabellenblatt "Detail Kosten DVC" inkl. Inhaltlicher Anpassungen oder potenziellen Wegfall von Positionen, sofern diese aufgrund von bestimmten Entwicklungen nicht mehr benötigt werden </t>
  </si>
  <si>
    <t>Qualitativ-strategische Bedeutung</t>
  </si>
  <si>
    <t>Berücksichtigung und Bewertung von qualitative Faktoren</t>
  </si>
  <si>
    <t>- Siehe qualitative Kriterien der WiBe Q</t>
  </si>
  <si>
    <t>nur in 2028 zur abschließenden Erfolgskontrolle</t>
  </si>
  <si>
    <t>- Aktualisierung in Tabellenblatt "qualitativ-strategische Bedeutung"</t>
  </si>
  <si>
    <t>Externe Effekte</t>
  </si>
  <si>
    <t>Berücksichtigung und Bewertung von Externen Faktoren</t>
  </si>
  <si>
    <t>- Siehe qualitative Kriterien der WiBe E</t>
  </si>
  <si>
    <t>- Aktualisierung in Tabellenblatt "Externe Effekte"</t>
  </si>
  <si>
    <t>Durchschnittliche Kostensteigerung pro Jahr</t>
  </si>
  <si>
    <t>Prozentualer Anteil der jährlichen Steigerung der Kosten</t>
  </si>
  <si>
    <t>- (Durchschnittliche) Differenz der tatsächlichen Kosten zwischen den Jahren</t>
  </si>
  <si>
    <t>- Aktualisierung in Tabellenblatt "Zentrale Annahmen"</t>
  </si>
  <si>
    <t>Wirkungskontrolle</t>
  </si>
  <si>
    <t>(Geografische) Reichweite</t>
  </si>
  <si>
    <t xml:space="preserve">Verteilung der Verwaltungen innerhalb Deutschlands, die Services in Anspruch nehmen  </t>
  </si>
  <si>
    <t>- Anzahl der Nutzenden nach Bundesländer</t>
  </si>
  <si>
    <t>Reichweite auf föderaler Ebene</t>
  </si>
  <si>
    <t>Verteilung der Nutzenden nach föderaler Ebene: Bund, Land, Kommune</t>
  </si>
  <si>
    <t>- Anzahl der Nutzenden nach föderaler Ebene</t>
  </si>
  <si>
    <t>Monetäre Kriterien</t>
  </si>
  <si>
    <t>Kategorie / Kriterium</t>
  </si>
  <si>
    <t>Hierunter sind die eigenen Personalkosten für die Planung bis zum Wirkbetrieb zu verstehen. Voraussetzung dafür ist eine Projektplanung, aus der sich die Personentage der Beschäftigten ergeben. Diese können mit Hilfe der Personalkostensätze (hrsg. vom Bundesministerium der Finanzen) in die Personalkosten der IT-Maßnahme umgerechnet werden.</t>
  </si>
  <si>
    <t>Die Kosten externer Beratung sind ggf. aus dem Vertragswerk zu entnehmen. Dabei sind die Bruttobeträge anzusetzen.
Hierunter sind die externen Beratungskosten für die Planung bis zum Wirkbetrieb zu verstehen.
Beachten Sie, dass sich dieses Kriterium unter Umständen mit anderen Kriterien überschneiden kann. Wenn sich z.B. die externe Beratung sowohl auf fachkonzeptionelle als auch auf softwarebezogene Aspekte bezieht und eine anteilige Trennung nicht möglich oder nicht sinnvoll ist, dann sind die Kosten unter diesem Kriterium auszuweisen. Zu den Kosten externer Beratung zählen auch die Nebenkosten (z. B. Reisekosten, Vergütungen, u.ä.).
Der ermittelte Betrag ist regelmäßig in voller Höhe als „haushaltswirksam“ zu erfassen.</t>
  </si>
  <si>
    <t>Unter diesem Kriterium weisen Sie alle Kosten aus, die bei der Beschaffung von Hard- und Software für das Entwicklerteam während der Planungsphase anfallen.
Zu den Kosten der Entwicklungsumgebung im weiteren Sinne zählen auch die Kosten, die sich aus dem notwendigen Konfigurationsmanagement bzw. allgemein aus dem Vorgehensmodell des Bundes ergeben.
Zu den Kosten der Entwicklungsumgebung während der Planung zählen auch Kosten für die externe Schulung.
Der ermittelte Betrag ist grundsätzlich in voller Höhe als „haushalts-wirksam“ zu erfassen.</t>
  </si>
  <si>
    <t>Darunter fallen Kosten für zusätzliches Material, Hilfsmittel und Ausstattung während der Planung. Der ermittelte Betrag ist regelmäßig in voller Höhe als „haushaltswirksam“ zu erfassen. Werden bereits vorhandene Sach-/ Hilfsmittel in geringem Umfang mitgenutzt, dann kann die Berechnung dieser anteiligen (nicht haushaltswirksamen) Kosten unterbleiben.
Soweit für bereits vorhandene Räumlichkeiten interne Verrechnungssätze vorliegen, sind diese Kosten in die WiBe aufzunehmen. Müssen geeignete Räume erst angemietet werden, sind diese Kosten haushaltswirksam zu erfassen.</t>
  </si>
  <si>
    <t>Der ermittelte Betrag ist regelmäßig in voller Höhe unter der Rubrik „haushaltswirksam“ zu erfassen.</t>
  </si>
  <si>
    <t>Hardware-Kosten können Sie monetär quantifizieren.
Das Kriterium ist unterteilt in Host/Server, Netzbetrieb (5.1.1.2.1.1) und Arbeitsplatzrechner (5.1.1.2.1.2).
Der ermittelte Betrag ist meist unter der Rubrik „haushaltswirksam“ zu erfassen.</t>
  </si>
  <si>
    <t>Kosten für Software lassen sich bei Fremderstellung bzw. -bezug monetär quantifizieren und in voller Höhe als haushaltswirksame Kosten ausweisen.
Soweit Software hausintern entwickelt wird, prüfen Sie, ob Sie diese Kosten bereits unter der Position 5.1.1.1.1 (Personalkosten, eigenes Personal) berücksichtigt haben. Andernfalls müssen die Softwarekosten berechnet werden. Der erforderliche Personentage Aufwand der SW-Entwickler ist mit dem jeweiligen Personalkostensatz zu multiplizieren (und unter nicht haushaltswirksamen Kosten auszuweisen).
Hier werden Sie zu Beginn der IT-Maßnahme auf Schätzungen angewiesen sein, sofern Sie nicht auf Erfahrungswerte aus vergleichbaren IT-Maßnahmen zurückgreifen können. Vermeiden Sie dabei "geschönte" Aussagen: die Ansätze für den Systementwicklungsaufwand erweisen sich häufig als zu optimistisch.
Das Kriterium ist unterteilt in Kosten für die eigentliche Entwicklung (5.1.1.2.2.1; Kern der IT-Maßnahme), Kosten für die Anpassung von anderer Software und von Schnittstellen (5.1.1.2.2.2) und Kosten für die Evaluierung, Zertifizierung und Qualitätssicherung von Software (5.1.1.2.2.3).
Gegebenenfalls sind zusätzliche Kosten für Datenschutz/ Datensi-cherheit sowie zur Barrierefreiheit zu berücksichtigen.</t>
  </si>
  <si>
    <t>Die Installationskosten umfassen folgende Einzelkriterien:
5.1.1.2.3.1 Bauseitige Kosten6 5.1.1.2.3.2 Verlegung technischer Infrastruktur 5.1.1.2.3.3 Büro-/Raumausstattung, Zubehör 5.1.1.2.3.4 Personalkosten der Systeminstallation
Die ersten drei Kriterien sind meist als haushaltswirksam zu verbu-chen. Das vierte Kriterium ist üblicherweise als nicht haushaltswirk-samer Kostenansatz zu behandeln</t>
  </si>
  <si>
    <t>Bei Kosten für System- und Integrationstest(s) können die dafür erforderlichen Personal- und Host-Zeiten bereits im Entwicklungsaufwand (5.1.1.2.1 oder 5.1.1.2.2) berücksichtigt sein. Eine gesonderte Erfassung entfällt dann.</t>
  </si>
  <si>
    <t>Kosten für die Übernahme von Datenbeständen sind monetär zu quantifizieren.</t>
  </si>
  <si>
    <t>Auch hier ist eine Trennung zwischen haushaltswirksamen und nicht haushaltswirksamen Kosten vorzunehmen. Zu den haushaltswirksamen Kosten zählen z.B. Seminargebühren, Kosten für externe Dozenten und Nebenkosten (Dienstreise, Unterbringung). Zu den nicht haushaltswirksamen Kosten zählen z.B. die Personalausfallkosten für eigene Dozenten und Teilnehmer</t>
  </si>
  <si>
    <t>Bei neuen Abläufen wird der Anwender nicht sofort alle Funktionen mit der gewünschten Routine nutzen können. Dies führt in einer Übergangszeit zu verminderter (quantitativer) Arbeitsleistung. Diese (auch individuell unterschiedlichen) Einarbeitungskosten sind nur schwer quantifizierbar.
Eine pauschale Aussage ist deshalb nicht möglich. Die bisherige Erfahrung zeigt, dass dieses Kriterium kaum herangezogen wird, obwohl eine Berücksichtigung in den meisten Projekten angeraten wäre.</t>
  </si>
  <si>
    <t>Sonstige Umstellungskosten sind je nach Art der IT-Maßnahme unter dieser Position einzubringen und zu begründen.</t>
  </si>
  <si>
    <t>Mit dem Entwicklungsnutzen sind Einsparungen gemeint, die sich aus vermeidbaren Investitio-nen in das vorhandene Alt-System ergeben können. Soweit Investitionen bzw. Erhaltungsauf-wände für das Alt-System eingeplant oder technisch unumgänglich sind, können diese Beträge als Einsparungen eingerechnet werden. Dies können z.B. sein: Ersatzinvestitionen in Hardware-Komponenten, Zukauf von Speicherkapazität, Peripheriegeräten sowie Kauf von Software. Hier-zu zählen auch Personalkosten im Zusammenhang mit diesen Aufwendungen.</t>
  </si>
  <si>
    <t>Einmalige Erlöse können sich z.B. aus der Abgabe des Alt-Systems oder Teilen davon ergeben.
Bei der Abgabe an Dritte sind Veräußerungserlöse als haushaltswirksame Nutzen zu verbuchen.
Bei einer Weiternutzung innerhalb der Behörde ist dieser Nutzen als nicht haushaltswirksam zu verbuchen.</t>
  </si>
  <si>
    <t>Das Kriterium ‘Leitungs-/Kommunikationskosten’ erfasst alle Kosten (incl. Netzkosten), die aufgrund der IT-Maßnahme von Leistungserbringern bereitgestellt werden.
Diese Leistungserbringer können sein:
• Kommunikationsdiensteanbieter außerhalb der öffentlichen Verwaltung
• Behördenübergreifende Kommunikationsdiensteanbieter innerhalb der öffentlichen Verwaltung
• Behördeninterne Kommunikationsdiensteanbieter
In diesem Kriterium sind auch Wartungs- und Pflegekosten sowie Ersatz-/Ergänzungskosten während des Wirkbetriebs zu berücksichtigen.
Hier sind auch Kosten für Datenschutz/ Datensicherheit zu berücksichtigen.
Beim Ermitteln der Kosten sind zwei Fälle zu berücksichtigen:
• Die IT-Maßnahme ist alleiniger Nutzer der Leitungs- und Kommunikationsdienste. In diesem Fall sind die Kosten in voller Höhe der IT-Maßnahme anzurechnen.
• Die IT-Maßnahme ist anteiliger Nutzer der Leitungs- und Kommunikationsdienste. Soweit Leitungs- und Kommunikationsdienste nicht erweitert werden müssen, sind die Kosten im Anteil der Nutzung anzurechnen (nicht haushaltswirksam). Müssen Leitungs-und Kommunikationsdienste erweitert werden, sind diese Kosten in vollem Umfang der IT-Maßnahme anzurechnen (haushaltswirksam).</t>
  </si>
  <si>
    <t>Das Kriterium bezieht sich auf solche (kalkulatorischen) Kosten, die durch die IT-Maßnahme im zentralen Rechenzentrum und im Hostbetrieb verursacht werden. Diese Kosten sind grundsätzlich nicht haushaltswirksam. (Ausnahme: die betrachtete IT-Maßnahme macht Aufrüstungen erforderlich).
In diesem Kriterium sind auch Wartungs- und Pflegekosten sowie Ersatz-/Ergänzungskosten während des Wirkbetriebs zu berücksichtigen.
Hier sind auch Kosten für Datenschutz/ Datensicherheit zu berücksichtigen.</t>
  </si>
  <si>
    <t>In diesem Kriterium sind Ersatz-/Ergänzungskosten12 während des Wirkbetriebs zu berücksichtigen. Beschaffungskosten, die vor Eintritt in den Wirkbetrieb entstehen, sind nicht hier, sondern bei den Entwicklungskosten (5.1.1.2.1.2) zu erfassen.
Gegebenenfalls sind anfallende Wartungs- und Pflegekosten sowie Kosten für Datenschutz/ Datensicherheit zu berücksichtigen.</t>
  </si>
  <si>
    <t>In diesem Kriterium sind Kosten für zusätzliche Lizenzen, Lizenzerweiterungen, Wartung, Pflege und Updates während des Wirkbetriebs zu berücksichtigen. Beschaffungskosten, die vor Eintritt in den Wirkbetrieb entstehen, sind nicht hier sondern bei den Entwicklungskosten (5.1.1.2.2.1) zu erfassen.
Gegebenenfalls sind zusätzliche Kosten für Datenschutz/ Datensicherheit sowie zur Barrierefreiheit zu berücksichtigen.</t>
  </si>
  <si>
    <t>Zu den Kosten für Verbrauchsmaterial zählen Papier, Datenträger (USB-Sticks, CDs, DVDs, etc.), Toner, Farbbänder usw.</t>
  </si>
  <si>
    <t>Bei den Raumkosten können Sie auf die tatsächliche Miete zurückgreifen. Berücksichtigen Sie hierbei auch Maßnahmen zur Aufrechterhaltung des Datenschutzes und der Datensicherheit (z.B. Wartung und Betrieb von Zugangskontrollsystemen).
Es sind die Energiekosten für den Betrieb der Hardware und ggf. für eine notwendige Klimatisie-rung zu berücksichtigen.
Für die Klimatisierung sind auch Ersatz-/Ergänzungs- und Wartungskosten während des Wirk-betriebs zu berücksichtigen. Beschaffungskosten, die vor Eintritt in den Wirkbetrieb entstehen, sind nicht hier, sondern bei den Entwicklungskosten (5.1.1.2.3.1) zu erfassen.</t>
  </si>
  <si>
    <t>Soweit während des Wirkbetriebs Kosten für externe Unterstützung anfallen, sind diese hier zu berücksichtigen.
Kosten externer Beratung und Unterstützung, die vor Eintritt in den Wirkbetrieb entstehen, sind nicht hier, sondern bei den Entwicklungskosten (5.1.1.1.2) zu erfassen.</t>
  </si>
  <si>
    <t>Unter diesem Kriterium können Sie Kosten veranschlagen, die von den vorangehenden Kriterien nicht abgedeckt sind (z.B. Entsorgungskosten).</t>
  </si>
  <si>
    <t>Das Kriterium berücksichtigt den Zeitbedarf der Anwender für die Systembenutzung. Dabei sind auch Ausfallzeiten des Systems („downtime“) zu berücksichtigen. Es ist die gesamte jährliche Arbeitszeit zu ermitteln, die bei allen Anwendern durch den Einsatz des neuen Verfahrens "gebunden" wird.
Bei den laufenden Personalkosteneinsparungen aus Systembenutzung ist analog die gesamte jährliche Arbeitszeit der Anwender beim Altverfahren zu ermitteln.
Bei den o.a. Berechnungen sind die Methoden der Personalbedarfsermittlung nach dem Org.- Handbuch anzuwenden.</t>
  </si>
  <si>
    <t>Das Kriterium erfasst alle Personalkosten, die in zentralen Unterstützungsstellen (z.B. Rechenzentrumsbetrieb, Benutzerservice) anfallen.
Sofern diese Kosten bereits in den Hostkosten (5.2.1.2) berücksichtigt wurden, entfallen sie hier.
Diese Überlegungen gelten analog für die Berechnung der Personalkosteneinsparungen aus dem Wegfall des alten Verfahrens.</t>
  </si>
  <si>
    <t>Laufende Personalkosten für die Schulung und Fortbildung können auch nach der Erstschulung (vgl. Kriterium 1.1.3.3) entstehen, wenn Personal während des Wirkbetriebes geschult werden muss. Die Überlegungen zur Erstschulung gelten analog (vgl. Kriterium 1.1.3.3). Darüber hinaus sind u.a. Ausbildungs- und Kenntnisstand des Personals, die Komplexität und Änderungshäufigkeit der Maßnahme zu berücksichtigen. Achten Sie bei diesem Kriterium besonders auf den vertretbaren Aufwand zur Datenermittlung.</t>
  </si>
  <si>
    <t>Qualitative Kriterien</t>
  </si>
  <si>
    <t>5.3.1.1</t>
  </si>
  <si>
    <t>Mit diesem Kriterium bewerten Sie die Bedeutung ihrer IT-Maßnahme für die IT-Strategie und bilden eine Grundlage für die Priorisierung im IT-Rahmenkonzept der Behörde.</t>
  </si>
  <si>
    <t>5.3.1.2</t>
  </si>
  <si>
    <t>5.1.3.1.3</t>
  </si>
  <si>
    <t>Plattform-/Herstellerunabhängigkeit</t>
  </si>
  <si>
    <t>Mit diesem Kriterium bewerten Sie, ob die angestrebte Lösung künftig auf unterschiedlichen Plattformen (Hardware/Software) eingesetzt werden kann. Dabei sollten Sie berücksichtigen, dass weitere Ausbaustufen ihrer IT-Architektur möglichst ohne Vorgaben des Hard- oder Soft-wareherstellers sind und Sie somit auf verschiedene Anbieter zurückgreifen können.
Plattformunabhängigkeit bezieht sich dabei auf unterschiedliche Typen von Plattformen:
• Hardware (1)
• Betriebssystem (2)
• Standardsoftware (z.B. Office Anwendungen) (3)
• Infrastruktursoftware (z.B. Datenbank-Management-System) (4)
• Entwicklungsplattformen (5).</t>
  </si>
  <si>
    <t>5.3.2.1</t>
  </si>
  <si>
    <t>In diesem Kriterium werden die qualitativen Wirkungen auf die Aufgabenabwicklung bewertet. Dies betrifft sowohl den Arbeitsablauf als auch das Arbeitsergebnis. Zu beurteilende qualitative Verbesserungen können bspw. eine höhere Transparenz in der Verwaltungsarbeit, eine Vereinfachung der behördeninternen Arbeitsabläufe sowie die Entlastung von Doppel- und Routinear-beiten sein.</t>
  </si>
  <si>
    <t>5.3.2.2</t>
  </si>
  <si>
    <t>5.3.2.3</t>
  </si>
  <si>
    <t>Das Kriterium stellt darauf ab, inwieweit durch die neue IT-Maßnahme bislang unterschiedliche Vorgangsbearbeitungen (sowohl formal als auch materiell) zukünftig einheitlichen Standards folgen. Dies kann sich ergeben aus dem jeweils aktuellen Zugriff auf gleichstrukturierte Daten und durch die organisatorische und informationstechnische Harmonisierung von Verwaltungs-vorgängen.</t>
  </si>
  <si>
    <t>5.3.2.4</t>
  </si>
  <si>
    <t>Eine Imageverbesserung kann durch verbesserte Dienstleistungen erfolgen. Soweit die IT-Maßnahme dazu einen positiven Beitrag leisten kann, ist dieser Effekt hier einzubringen</t>
  </si>
  <si>
    <t>5.3.3.1</t>
  </si>
  <si>
    <t>Informationsbereitstellung und Unterstützung der Entscheidungsträger</t>
  </si>
  <si>
    <t>Maßnahmen greifen über die eigentliche Vorgangsbearbeitung hinaus; qualitative Effekte auf der Entscheidungsebene und für das interne Controlling sind anzustreben. Im weitreichenden Fall führt Ihre IT-Maßnahme zu einer aktuelleren, vollständigen Informationsbasis, die zudem problemorientiert aufbereitet ist. Diese qualitativen Wirkungen sind bei diesem Kriterium anzusetzen.
Die Kompetenz der Entscheidungsträger wird durch Informationstransparenz erhöht. Die IT-Maßnahme kann zeitnah Informationen bereitstellen und damit den Entscheidungsprozess beschleunigen. Zudem können neue, bisher nicht verfügbare Informationen die Entscheidungen unterstützen.</t>
  </si>
  <si>
    <t>5.3.4.1.</t>
  </si>
  <si>
    <t>Die IT-Maßnahme kann die Attraktivität des Arbeitsplatzes erhöhen. Eine positive Beeinflussung der Arbeitsplatz-Attraktivität fördert die Arbeitszufriedenheit und wirkt sich damit auf die Pro-duktivität aus.</t>
  </si>
  <si>
    <t>5.3.4.2</t>
  </si>
  <si>
    <t>Qualifikationssicherung/-erweiterung</t>
  </si>
  <si>
    <t>Die IT-Maßnahme kann Einfluss auf die Qualifikation der Anwender haben. Sie kann die IT-Qualifikation sichern oder auch erhöhen. Darüber hinaus kann sie die aufgabenbezogene Kom-petenz durch die Übernahme anspruchsvollerer Tätigkeiten steigern.
Wird durch die IT-Maßnahme nicht nur die aufgabenbezogene Kompetenz sondern auch die fachliche Kompetenz des Anwenders erhöht, ist dieses Kriterium mit 10 Punkten zu bewerten</t>
  </si>
  <si>
    <t>5.4.1.1</t>
  </si>
  <si>
    <t>Dringlichkeit aus Nachfrageintensität</t>
  </si>
  <si>
    <t>In diesem Kriterium wird der unmittelbare, zeitliche Druck zur Ablösung des Altsystems17 aus Sicht des externen Kunden eingeschätzt, der in der oben durchgeführten Zielgruppenbestimmung beschrieben wurde. Kriterien, die eine unmittelbare Dringlichkeit begründen können, sind z.B.:
• Umfangreiche Systemänderungen beim externen Kunden führen zur Notwendigkeit der Anpassung/ Ablösung des Altsystems.
• Zuverlässigkeit des Altsystems: Es ist einzuschätzen, ob eine (dem Adressaten zugängliche) Anwendung aus Sicht des Adressaten eine ausreichende Zuverlässigkeit bietet. (z.B. 99,9% Verfügbarkeit des Angebotes durch redundante Systeme, eindeutige Statusmeldungen, Vollständigkeit der angebotenen Information).
Bei der Bewertung muss aus Sicht des externen Kunden unterschieden werden, ob eine Ablösung des Altsystems nur wünschenswert oder sogar zwingend notwendig ist.</t>
  </si>
  <si>
    <t>5.4.2.1</t>
  </si>
  <si>
    <t>Das Kriterium „Realisierung eines einheitlichen Zugangs“ bewertet, ob die IT-Maßnahme zur Realisierung eines einheitlichen Zugangs beiträgt, welches dem externen Adressaten ermöglicht, verschiedene Leistungsangebote der Verwaltung abzurufen</t>
  </si>
  <si>
    <t>5.4.2.2</t>
  </si>
  <si>
    <t>5.4.2.3</t>
  </si>
  <si>
    <t>Hilfefunktionen zur Unterstützung des externen Kunden</t>
  </si>
  <si>
    <t>Im Mittelpunkt der Bewertung stehen die angebotenen Unterstützungsfunktionen, welche dem externen Adressaten die Leistungsinanspruchnahme erleichtern und Fehleingaben minimieren (und somit letztlich auch die Prozesskosten verringern helfen). Die IT-Maßnahme wird durch folgende Funktionen unterstützt sein:
• einfache und verständliche Hilfefunktionen,
• eindeutige und verständliche Fehler-/Hinweismeldungen bei Fehleingabe,
• automatische Plausibilitätsprüfungen,
• Supportfunktionen (z.B. Service-E-Mail, User-Help-Desk) mit zeitnaher Reaktion auf Kontaktaufnahme.</t>
  </si>
  <si>
    <t>5.4.2.4</t>
  </si>
  <si>
    <t>Das Kriterium beurteilt, inwiefern durch das neue System ein echter Mehrwert geschaffen wird, wenn Informationen (bspw. aktuelle politische Themen, neueste Rechtsprechung, Wasserstände in Flüssen, etc.) aktueller als es mit dem Altsystem möglich ist zur Verfügung stehen. Der Zugriff auf aktuellere Informationen muss aus einem dringenden Interesse des externen Kunden heraus begründbar sein. Beispielsweise sind aktuelle Daten zum Wasserstand des Rheins für die Schifffahrt von essentieller Bedeutung, hingegen sind aktuelle Informationen der Deutschen Bahn zu historischen Eisenbahnen zwar interessant, aber von vergleichsweise geringer Bedeutung. Kriterien zur Überprüfung eines Informationsangebotes können sein:
• Informationsangebot des Bundes und seiner Ressorts/Behörden in geschlossener Darstellung (ggf. Verweis auf weitere Körperschaften),
• Verweis auf weiterführende/ergänzende Informationen mittels Hyperlinks,
• Aktuelle Versionen von Dokumenten/Formularen,
• Erfüllung gesetzlicher Informationspflichten,
• Angebot an die Öffentlichkeit für zusammenhängende Dienstleistungen möglich (Lebenslagen, Geschäftsepisoden).
Als Beurteilungshilfe können weiterhin folgende Eigenschaften von Informationen herangezogen werden:
• Aktualität: Das Angebot wird zeitnah bereitgestellt.
• Inhalt: Das Angebot informiert vollständig.
• Bedarf: Umfang der Nachfrage nach aktuellen Informationen.</t>
  </si>
  <si>
    <t>5.4.3.1</t>
  </si>
  <si>
    <t>In diesem Kriterium wird bewertet, ob aus der IT-Maßnahme direkte wirtschaftliche (monetäre) Vorteile für den Kunden (Bürger, Unternehmen und andere Behörden) erwachsen. Wesentliche Ansatzpunkte für die Bewertung können sein:
• unmittelbare Verringerung von Sachkosten (Vermeidung von Porto-, Papier-, Telefon-kosten),
• mittelbare Kostenvorteile durch Prozessverkürzung (Zeit - z.B. zeitnahe Steuerrückerstat-tung),
• Vermeidung von Fehlinvestitionen,
• Produktivitätszuwachs für Unternehmen durch Senkung von Prozess- und Verwaltungs-kosten.</t>
  </si>
  <si>
    <t>5.4.4.1</t>
  </si>
  <si>
    <t>5.4.4.2</t>
  </si>
  <si>
    <t>Dieses Kriterium fordert eine Einschätzung aus Sicht der Externen. Verkürzt die IT-Maßnahme für die externen Kunden die Wartezeit auf Dienstleistungen der öffentlichen Verwaltung? Mögliche Beurteilungsaspekte können sein:
• Reduktion insbesondere von Transport- und Liegezeiten,
• Reduktion und Verkürzung von Bearbeitungsschritten,
• Vermeidung von Medienbrüchen,
• einheitlicher Ansprechpartner.</t>
  </si>
  <si>
    <t>5.4.4.3</t>
  </si>
  <si>
    <t>Verbesserung/Erweiterung des Dienst-leistungsangebotes</t>
  </si>
  <si>
    <t>5.4.5.1</t>
  </si>
  <si>
    <t>Die Nachnutzung von Projektergebnissen (Methoden und Produkte) ist ein Ziel öffentlicher In-vestition. Im Folgenden sind einige Beispiele für IT-Maßnahmen aufgeführt, die für eine Nachnutzung geeignet sind:
• V-Modell XT (Methode),
• WiBe Fachkonzept (Methode) und WiBe Kalkulator (Programm)
• eBiV (Programm)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</si>
</sst>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4" formatCode="_-* #,##0.00\ &quot;€&quot;_-;\-* #,##0.00\ &quot;€&quot;_-;_-* &quot;-&quot;??\ &quot;€&quot;_-;_-@_-"/>
    <numFmt numFmtId="43" formatCode="_-* #,##0.00\ _€_-;\-* #,##0.00\ _€_-;_-* &quot;-&quot;??\ _€_-;_-@_-"/>
    <numFmt numFmtId="164" formatCode="_-* #,##0.00_-;\-* #,##0.00_-;_-* &quot;-&quot;??_-;_-@_-"/>
    <numFmt numFmtId="165" formatCode="0.0%"/>
    <numFmt numFmtId="166" formatCode="_-* #,##0_-;\-* #,##0_-;_-* &quot;-&quot;??_-;_-@_-"/>
    <numFmt numFmtId="167" formatCode="_-* #,##0\ &quot;€&quot;_-;\-* #,##0\ &quot;€&quot;_-;_-* &quot;-&quot;??\ &quot;€&quot;_-;_-@_-"/>
    <numFmt numFmtId="168" formatCode="#,##0\ &quot;€&quot;"/>
  </numFmts>
  <fonts count="52">
    <font>
      <sz val="11"/>
      <color theme="1"/>
      <name val="Calibri"/>
      <family val="2"/>
      <scheme val="minor"/>
    </font>
    <font>
      <sz val="11"/>
      <color theme="1"/>
      <name val="Calibri"/>
      <scheme val="minor"/>
    </font>
    <font>
      <sz val="11"/>
      <color rgb="FF3F3F76"/>
      <name val="Calibri"/>
      <family val="2"/>
      <scheme val="minor"/>
    </font>
    <font>
      <sz val="11"/>
      <color theme="1"/>
      <name val="Calibri"/>
      <family val="2"/>
      <scheme val="minor"/>
    </font>
    <font>
      <sz val="11"/>
      <color theme="1"/>
      <name val="Arial"/>
      <family val="2"/>
    </font>
    <font>
      <b/>
      <sz val="14"/>
      <color theme="1"/>
      <name val="Arial"/>
      <family val="2"/>
    </font>
    <font>
      <b/>
      <sz val="11"/>
      <color theme="1"/>
      <name val="Arial"/>
      <family val="2"/>
    </font>
    <font>
      <sz val="12"/>
      <color theme="1"/>
      <name val="Arial"/>
      <family val="2"/>
    </font>
    <font>
      <b/>
      <sz val="12"/>
      <color theme="1"/>
      <name val="Arial"/>
      <family val="2"/>
    </font>
    <font>
      <sz val="11"/>
      <color rgb="FF3F3F76"/>
      <name val="Arial"/>
      <family val="2"/>
    </font>
    <font>
      <sz val="16"/>
      <color theme="1"/>
      <name val="Arial"/>
      <family val="2"/>
    </font>
    <font>
      <sz val="11"/>
      <name val="Arial"/>
      <family val="2"/>
    </font>
    <font>
      <sz val="14"/>
      <color rgb="FF3F3F76"/>
      <name val="Arial"/>
      <family val="2"/>
    </font>
    <font>
      <sz val="11"/>
      <color rgb="FFFF0000"/>
      <name val="Arial"/>
      <family val="2"/>
    </font>
    <font>
      <sz val="12"/>
      <color rgb="FFFF0000"/>
      <name val="Arial"/>
      <family val="2"/>
    </font>
    <font>
      <b/>
      <sz val="12"/>
      <name val="Arial"/>
      <family val="2"/>
    </font>
    <font>
      <b/>
      <sz val="14"/>
      <name val="Arial"/>
      <family val="2"/>
    </font>
    <font>
      <b/>
      <sz val="12"/>
      <color theme="0"/>
      <name val="Arial"/>
      <family val="2"/>
    </font>
    <font>
      <sz val="10"/>
      <color theme="0"/>
      <name val="Arial"/>
      <family val="2"/>
    </font>
    <font>
      <sz val="11"/>
      <color theme="3"/>
      <name val="Arial"/>
      <family val="2"/>
    </font>
    <font>
      <b/>
      <sz val="11"/>
      <color theme="0"/>
      <name val="Arial"/>
      <family val="2"/>
    </font>
    <font>
      <u/>
      <sz val="11"/>
      <color theme="10"/>
      <name val="Calibri"/>
      <family val="2"/>
      <scheme val="minor"/>
    </font>
    <font>
      <b/>
      <sz val="14"/>
      <color theme="0"/>
      <name val="Calibri"/>
      <family val="2"/>
      <scheme val="minor"/>
    </font>
    <font>
      <sz val="12"/>
      <color theme="1"/>
      <name val="Calibri"/>
      <family val="2"/>
      <scheme val="minor"/>
    </font>
    <font>
      <sz val="16"/>
      <color theme="1"/>
      <name val="Calibri"/>
      <family val="2"/>
      <scheme val="minor"/>
    </font>
    <font>
      <b/>
      <sz val="11"/>
      <color rgb="FF3F3F76"/>
      <name val="Arial"/>
      <family val="2"/>
    </font>
    <font>
      <sz val="12"/>
      <name val="Arial"/>
      <family val="2"/>
    </font>
    <font>
      <b/>
      <sz val="18"/>
      <color theme="0"/>
      <name val="Calibri"/>
      <family val="2"/>
      <scheme val="minor"/>
    </font>
    <font>
      <b/>
      <sz val="11"/>
      <color theme="1"/>
      <name val="Calibri"/>
      <family val="2"/>
      <scheme val="minor"/>
    </font>
    <font>
      <b/>
      <sz val="11"/>
      <color theme="0"/>
      <name val="Calibri"/>
      <family val="2"/>
      <scheme val="minor"/>
    </font>
    <font>
      <sz val="12"/>
      <name val="Calibri"/>
      <family val="2"/>
      <scheme val="minor"/>
    </font>
    <font>
      <b/>
      <sz val="12"/>
      <color theme="1"/>
      <name val="Calibri"/>
      <family val="2"/>
      <scheme val="minor"/>
    </font>
    <font>
      <b/>
      <sz val="12"/>
      <name val="Calibri"/>
      <family val="2"/>
      <scheme val="minor"/>
    </font>
    <font>
      <b/>
      <sz val="14"/>
      <color theme="1"/>
      <name val="Calibri"/>
      <family val="2"/>
      <scheme val="minor"/>
    </font>
    <font>
      <b/>
      <sz val="14"/>
      <name val="Calibri"/>
      <family val="2"/>
      <scheme val="minor"/>
    </font>
    <font>
      <b/>
      <sz val="12"/>
      <color theme="0"/>
      <name val="Calibri"/>
      <family val="2"/>
      <scheme val="minor"/>
    </font>
    <font>
      <sz val="10"/>
      <color theme="0"/>
      <name val="Calibri"/>
      <family val="2"/>
      <scheme val="minor"/>
    </font>
    <font>
      <b/>
      <sz val="14"/>
      <color rgb="FF3F3F76"/>
      <name val="Calibri"/>
      <family val="2"/>
      <scheme val="minor"/>
    </font>
    <font>
      <sz val="14"/>
      <color rgb="FF3F3F76"/>
      <name val="Calibri"/>
      <family val="2"/>
      <scheme val="minor"/>
    </font>
    <font>
      <b/>
      <sz val="14"/>
      <color theme="3"/>
      <name val="Calibri"/>
      <family val="2"/>
      <scheme val="minor"/>
    </font>
    <font>
      <b/>
      <sz val="16"/>
      <color theme="1"/>
      <name val="Calibri"/>
      <family val="2"/>
      <scheme val="minor"/>
    </font>
    <font>
      <b/>
      <sz val="11"/>
      <color theme="0"/>
      <name val="Cambria"/>
      <family val="2"/>
      <scheme val="major"/>
    </font>
    <font>
      <b/>
      <sz val="11"/>
      <name val="Calibri"/>
      <family val="2"/>
      <scheme val="minor"/>
    </font>
    <font>
      <sz val="11"/>
      <name val="Calibri"/>
      <family val="2"/>
      <scheme val="minor"/>
    </font>
    <font>
      <b/>
      <sz val="11"/>
      <name val="Arial"/>
      <family val="2"/>
    </font>
    <font>
      <b/>
      <sz val="11"/>
      <color rgb="FF3F3F3F"/>
      <name val="Calibri"/>
      <family val="2"/>
      <scheme val="minor"/>
    </font>
    <font>
      <sz val="12"/>
      <color rgb="FF3F3F76"/>
      <name val="Calibri"/>
      <family val="2"/>
      <scheme val="minor"/>
    </font>
    <font>
      <b/>
      <i/>
      <sz val="12"/>
      <color theme="1"/>
      <name val="Calibri"/>
      <family val="2"/>
      <scheme val="minor"/>
    </font>
    <font>
      <i/>
      <sz val="12"/>
      <color theme="1"/>
      <name val="Calibri"/>
      <family val="2"/>
      <scheme val="minor"/>
    </font>
    <font>
      <b/>
      <sz val="12"/>
      <color rgb="FF3F3F3F"/>
      <name val="Calibri"/>
      <family val="2"/>
      <scheme val="minor"/>
    </font>
    <font>
      <sz val="12"/>
      <color rgb="FF00B050"/>
      <name val="Calibri"/>
      <family val="2"/>
      <scheme val="minor"/>
    </font>
    <font>
      <b/>
      <u/>
      <sz val="11"/>
      <color theme="1"/>
      <name val="Arial"/>
      <family val="2"/>
    </font>
  </fonts>
  <fills count="12">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004F80"/>
        <bgColor indexed="64"/>
      </patternFill>
    </fill>
    <fill>
      <patternFill patternType="solid">
        <fgColor theme="3"/>
        <bgColor indexed="64"/>
      </patternFill>
    </fill>
    <fill>
      <patternFill patternType="solid">
        <fgColor rgb="FF025B8B"/>
        <bgColor indexed="64"/>
      </patternFill>
    </fill>
    <fill>
      <patternFill patternType="solid">
        <fgColor theme="4"/>
        <bgColor indexed="64"/>
      </patternFill>
    </fill>
    <fill>
      <patternFill patternType="solid">
        <fgColor rgb="FFF2F2F2"/>
      </patternFill>
    </fill>
    <fill>
      <patternFill patternType="solid">
        <fgColor theme="4" tint="0.79998168889431442"/>
        <bgColor indexed="64"/>
      </patternFill>
    </fill>
  </fills>
  <borders count="88">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rgb="FF7F7F7F"/>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style="medium">
        <color indexed="64"/>
      </left>
      <right style="dashed">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style="dashed">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dashed">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bottom style="thin">
        <color rgb="FF7F7F7F"/>
      </bottom>
      <diagonal/>
    </border>
    <border>
      <left/>
      <right/>
      <top/>
      <bottom style="medium">
        <color indexed="64"/>
      </bottom>
      <diagonal/>
    </border>
  </borders>
  <cellStyleXfs count="7">
    <xf numFmtId="0" fontId="0" fillId="0" borderId="0"/>
    <xf numFmtId="0" fontId="2" fillId="2" borderId="1" applyNumberFormat="0" applyAlignment="0" applyProtection="0"/>
    <xf numFmtId="4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21" fillId="0" borderId="0" applyNumberFormat="0" applyFill="0" applyBorder="0" applyAlignment="0" applyProtection="0"/>
    <xf numFmtId="0" fontId="45" fillId="10" borderId="85" applyNumberFormat="0" applyAlignment="0" applyProtection="0"/>
  </cellStyleXfs>
  <cellXfs count="466">
    <xf numFmtId="0" fontId="0" fillId="0" borderId="0" xfId="0"/>
    <xf numFmtId="0" fontId="4" fillId="0" borderId="0" xfId="0" applyFont="1"/>
    <xf numFmtId="0" fontId="4" fillId="3" borderId="0" xfId="0" applyFont="1" applyFill="1"/>
    <xf numFmtId="0" fontId="4" fillId="4" borderId="0" xfId="0" applyFont="1" applyFill="1"/>
    <xf numFmtId="0" fontId="4" fillId="4" borderId="0" xfId="0" applyFont="1" applyFill="1" applyAlignment="1">
      <alignment wrapText="1"/>
    </xf>
    <xf numFmtId="0" fontId="4" fillId="0" borderId="0" xfId="0" applyFont="1" applyAlignment="1">
      <alignment wrapText="1"/>
    </xf>
    <xf numFmtId="10" fontId="9" fillId="3" borderId="0" xfId="1" applyNumberFormat="1" applyFont="1" applyFill="1" applyBorder="1"/>
    <xf numFmtId="3" fontId="4" fillId="0" borderId="0" xfId="0" applyNumberFormat="1" applyFont="1"/>
    <xf numFmtId="0" fontId="8" fillId="0" borderId="0" xfId="0" applyFont="1" applyAlignment="1">
      <alignment vertical="center" wrapText="1"/>
    </xf>
    <xf numFmtId="0" fontId="12" fillId="0" borderId="0" xfId="1" applyFont="1" applyFill="1" applyBorder="1" applyAlignment="1">
      <alignment horizontal="center"/>
    </xf>
    <xf numFmtId="9" fontId="9" fillId="0" borderId="0" xfId="1" applyNumberFormat="1" applyFont="1" applyFill="1" applyBorder="1" applyAlignment="1">
      <alignment horizontal="center"/>
    </xf>
    <xf numFmtId="165" fontId="4" fillId="0" borderId="0" xfId="0" applyNumberFormat="1" applyFont="1" applyAlignment="1">
      <alignment horizontal="center" vertical="top" wrapText="1"/>
    </xf>
    <xf numFmtId="0" fontId="4" fillId="0" borderId="0" xfId="0" applyFont="1" applyAlignment="1">
      <alignment horizontal="center"/>
    </xf>
    <xf numFmtId="2" fontId="4" fillId="0" borderId="0" xfId="0" applyNumberFormat="1" applyFont="1" applyAlignment="1">
      <alignment horizontal="center"/>
    </xf>
    <xf numFmtId="9" fontId="7" fillId="0" borderId="0" xfId="0" applyNumberFormat="1" applyFont="1" applyAlignment="1">
      <alignment horizontal="center" vertical="top" wrapText="1"/>
    </xf>
    <xf numFmtId="9" fontId="9" fillId="0" borderId="0" xfId="1" applyNumberFormat="1" applyFont="1" applyFill="1" applyBorder="1" applyAlignment="1">
      <alignment horizontal="left" indent="3"/>
    </xf>
    <xf numFmtId="0" fontId="9" fillId="0" borderId="0" xfId="1" applyFont="1" applyFill="1" applyBorder="1" applyAlignment="1">
      <alignment horizontal="center"/>
    </xf>
    <xf numFmtId="2" fontId="7" fillId="0" borderId="0" xfId="0" applyNumberFormat="1" applyFont="1" applyAlignment="1">
      <alignment horizontal="center"/>
    </xf>
    <xf numFmtId="9" fontId="7" fillId="0" borderId="0" xfId="0" applyNumberFormat="1" applyFont="1" applyAlignment="1">
      <alignment horizontal="center"/>
    </xf>
    <xf numFmtId="9" fontId="4" fillId="0" borderId="0" xfId="0" applyNumberFormat="1" applyFont="1" applyAlignment="1">
      <alignment horizontal="center"/>
    </xf>
    <xf numFmtId="0" fontId="13" fillId="0" borderId="0" xfId="0" applyFont="1"/>
    <xf numFmtId="165" fontId="7" fillId="0" borderId="0" xfId="0" applyNumberFormat="1" applyFont="1" applyAlignment="1">
      <alignment horizontal="center" vertical="top" wrapText="1"/>
    </xf>
    <xf numFmtId="0" fontId="7" fillId="0" borderId="0" xfId="0" applyFont="1" applyAlignment="1">
      <alignment horizontal="center"/>
    </xf>
    <xf numFmtId="0" fontId="14" fillId="0" borderId="0" xfId="0" applyFont="1" applyAlignment="1">
      <alignment horizontal="left"/>
    </xf>
    <xf numFmtId="0" fontId="4" fillId="3" borderId="0" xfId="0" applyFont="1" applyFill="1" applyAlignment="1">
      <alignment wrapText="1"/>
    </xf>
    <xf numFmtId="10" fontId="4" fillId="5" borderId="0" xfId="1" applyNumberFormat="1" applyFont="1" applyFill="1" applyBorder="1"/>
    <xf numFmtId="0" fontId="16" fillId="5" borderId="10" xfId="1" applyFont="1" applyFill="1" applyBorder="1" applyAlignment="1">
      <alignment horizontal="center"/>
    </xf>
    <xf numFmtId="0" fontId="16" fillId="5" borderId="10" xfId="1" applyFont="1" applyFill="1" applyBorder="1" applyAlignment="1">
      <alignment horizontal="center" vertical="center" wrapText="1"/>
    </xf>
    <xf numFmtId="0" fontId="7" fillId="0" borderId="9"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18" fillId="7" borderId="4" xfId="0" applyFont="1" applyFill="1" applyBorder="1" applyAlignment="1">
      <alignment horizontal="center" vertical="center" wrapText="1"/>
    </xf>
    <xf numFmtId="0" fontId="16" fillId="5" borderId="11" xfId="1" applyFont="1" applyFill="1" applyBorder="1" applyAlignment="1">
      <alignment horizontal="center"/>
    </xf>
    <xf numFmtId="0" fontId="18" fillId="7" borderId="0" xfId="0" applyFont="1" applyFill="1" applyAlignment="1">
      <alignment horizontal="center" vertical="center" wrapText="1"/>
    </xf>
    <xf numFmtId="0" fontId="18" fillId="7" borderId="5"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0" fillId="3" borderId="0" xfId="0" applyFill="1"/>
    <xf numFmtId="0" fontId="4" fillId="3" borderId="0" xfId="0" applyFont="1" applyFill="1" applyAlignment="1">
      <alignment horizontal="right" vertical="top"/>
    </xf>
    <xf numFmtId="0" fontId="6" fillId="3" borderId="0" xfId="0" applyFont="1" applyFill="1" applyAlignment="1">
      <alignment horizontal="right" vertical="top"/>
    </xf>
    <xf numFmtId="0" fontId="11" fillId="3" borderId="0" xfId="0" applyFont="1" applyFill="1" applyAlignment="1">
      <alignment wrapText="1"/>
    </xf>
    <xf numFmtId="3" fontId="4" fillId="0" borderId="0" xfId="0" applyNumberFormat="1" applyFont="1" applyAlignment="1">
      <alignment vertical="center" wrapText="1"/>
    </xf>
    <xf numFmtId="0" fontId="7" fillId="3" borderId="13"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6" fillId="3" borderId="20" xfId="0" applyFont="1" applyFill="1" applyBorder="1" applyAlignment="1">
      <alignment horizontal="left" vertical="top"/>
    </xf>
    <xf numFmtId="0" fontId="21" fillId="3" borderId="22" xfId="5" quotePrefix="1" applyFill="1" applyBorder="1" applyAlignment="1">
      <alignment horizontal="left" vertical="top"/>
    </xf>
    <xf numFmtId="0" fontId="21" fillId="3" borderId="22" xfId="5" quotePrefix="1" applyFill="1" applyBorder="1" applyAlignment="1">
      <alignment vertical="top"/>
    </xf>
    <xf numFmtId="0" fontId="21" fillId="3" borderId="22" xfId="5" quotePrefix="1" applyFill="1" applyBorder="1"/>
    <xf numFmtId="0" fontId="0" fillId="0" borderId="0" xfId="0" applyAlignment="1">
      <alignment wrapText="1"/>
    </xf>
    <xf numFmtId="0" fontId="0" fillId="0" borderId="0" xfId="0" applyAlignment="1">
      <alignment horizontal="left" vertical="center" wrapText="1"/>
    </xf>
    <xf numFmtId="0" fontId="0" fillId="0" borderId="14" xfId="0" applyBorder="1"/>
    <xf numFmtId="0" fontId="23" fillId="0" borderId="14" xfId="0" applyFont="1" applyBorder="1" applyAlignment="1">
      <alignment wrapText="1"/>
    </xf>
    <xf numFmtId="0" fontId="10" fillId="4" borderId="5" xfId="0" applyFont="1" applyFill="1" applyBorder="1" applyAlignment="1">
      <alignment horizontal="right" vertical="center"/>
    </xf>
    <xf numFmtId="0" fontId="4" fillId="0" borderId="0" xfId="0" applyFont="1" applyAlignment="1">
      <alignment horizontal="right" wrapText="1"/>
    </xf>
    <xf numFmtId="0" fontId="16" fillId="5" borderId="18" xfId="1" applyFont="1" applyFill="1" applyBorder="1" applyAlignment="1">
      <alignment horizontal="left" vertical="center" wrapText="1"/>
    </xf>
    <xf numFmtId="0" fontId="10" fillId="4" borderId="2" xfId="0" applyFont="1" applyFill="1" applyBorder="1" applyAlignment="1">
      <alignment horizontal="right" vertical="center" wrapText="1"/>
    </xf>
    <xf numFmtId="0" fontId="4" fillId="3" borderId="27" xfId="0" applyFont="1" applyFill="1" applyBorder="1" applyAlignment="1">
      <alignmen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15" fillId="5" borderId="5" xfId="1" applyFont="1" applyFill="1" applyBorder="1" applyAlignment="1">
      <alignment horizontal="center" vertical="center"/>
    </xf>
    <xf numFmtId="0" fontId="18" fillId="7" borderId="7" xfId="0" applyFont="1" applyFill="1" applyBorder="1" applyAlignment="1">
      <alignment horizontal="center" vertical="center" wrapText="1"/>
    </xf>
    <xf numFmtId="167" fontId="9" fillId="5" borderId="33" xfId="2" applyNumberFormat="1" applyFont="1" applyFill="1" applyBorder="1"/>
    <xf numFmtId="10" fontId="4" fillId="0" borderId="35" xfId="3" applyNumberFormat="1" applyFont="1" applyBorder="1" applyAlignment="1">
      <alignment vertical="center"/>
    </xf>
    <xf numFmtId="167" fontId="19" fillId="3" borderId="36" xfId="0" applyNumberFormat="1" applyFont="1" applyFill="1" applyBorder="1" applyAlignment="1">
      <alignment vertical="center"/>
    </xf>
    <xf numFmtId="167" fontId="4" fillId="0" borderId="32" xfId="0" applyNumberFormat="1" applyFont="1" applyBorder="1"/>
    <xf numFmtId="44" fontId="4" fillId="0" borderId="33" xfId="2" applyFont="1" applyBorder="1"/>
    <xf numFmtId="167" fontId="9" fillId="5" borderId="34" xfId="2" applyNumberFormat="1" applyFont="1" applyFill="1" applyBorder="1"/>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vertical="center" wrapText="1"/>
    </xf>
    <xf numFmtId="167" fontId="9" fillId="5" borderId="38" xfId="2" applyNumberFormat="1" applyFont="1" applyFill="1" applyBorder="1"/>
    <xf numFmtId="167" fontId="9" fillId="5" borderId="39" xfId="2" applyNumberFormat="1" applyFont="1" applyFill="1" applyBorder="1"/>
    <xf numFmtId="0" fontId="18" fillId="7" borderId="37" xfId="0" applyFont="1" applyFill="1" applyBorder="1" applyAlignment="1">
      <alignment horizontal="center" vertical="center" wrapText="1"/>
    </xf>
    <xf numFmtId="167" fontId="9" fillId="5" borderId="41" xfId="2" applyNumberFormat="1" applyFont="1" applyFill="1" applyBorder="1"/>
    <xf numFmtId="167" fontId="9" fillId="5" borderId="42" xfId="2" applyNumberFormat="1" applyFont="1" applyFill="1" applyBorder="1"/>
    <xf numFmtId="167" fontId="9" fillId="5" borderId="37" xfId="2" applyNumberFormat="1" applyFont="1" applyFill="1" applyBorder="1"/>
    <xf numFmtId="167" fontId="19" fillId="3" borderId="43" xfId="0" applyNumberFormat="1" applyFont="1" applyFill="1" applyBorder="1" applyAlignment="1">
      <alignment vertical="center"/>
    </xf>
    <xf numFmtId="0" fontId="15" fillId="5" borderId="44" xfId="1" applyFont="1" applyFill="1" applyBorder="1" applyAlignment="1">
      <alignment horizontal="center" vertical="center"/>
    </xf>
    <xf numFmtId="0" fontId="18" fillId="7" borderId="44" xfId="0" applyFont="1" applyFill="1" applyBorder="1" applyAlignment="1">
      <alignment horizontal="center" vertical="center" wrapText="1"/>
    </xf>
    <xf numFmtId="167" fontId="19" fillId="3" borderId="40" xfId="0" applyNumberFormat="1" applyFont="1" applyFill="1" applyBorder="1" applyAlignment="1">
      <alignment vertical="center"/>
    </xf>
    <xf numFmtId="167" fontId="9" fillId="5" borderId="46" xfId="2" applyNumberFormat="1" applyFont="1" applyFill="1" applyBorder="1"/>
    <xf numFmtId="167" fontId="9" fillId="5" borderId="47" xfId="2" applyNumberFormat="1" applyFont="1" applyFill="1" applyBorder="1"/>
    <xf numFmtId="167" fontId="19" fillId="3" borderId="45" xfId="0" applyNumberFormat="1" applyFont="1" applyFill="1" applyBorder="1" applyAlignment="1">
      <alignment vertical="center"/>
    </xf>
    <xf numFmtId="0" fontId="8" fillId="0" borderId="48" xfId="0" applyFont="1" applyBorder="1" applyAlignment="1">
      <alignment vertical="center" wrapText="1"/>
    </xf>
    <xf numFmtId="0" fontId="7" fillId="0" borderId="49" xfId="0" applyFont="1" applyBorder="1" applyAlignment="1">
      <alignment vertical="center" wrapText="1"/>
    </xf>
    <xf numFmtId="167" fontId="9" fillId="5" borderId="54" xfId="2" applyNumberFormat="1" applyFont="1" applyFill="1" applyBorder="1"/>
    <xf numFmtId="167" fontId="9" fillId="5" borderId="55" xfId="2" applyNumberFormat="1" applyFont="1" applyFill="1" applyBorder="1"/>
    <xf numFmtId="0" fontId="23" fillId="0" borderId="9" xfId="0" applyFont="1" applyBorder="1" applyAlignment="1">
      <alignment wrapText="1"/>
    </xf>
    <xf numFmtId="0" fontId="23" fillId="0" borderId="46" xfId="0" applyFont="1" applyBorder="1" applyAlignment="1">
      <alignment wrapText="1"/>
    </xf>
    <xf numFmtId="10" fontId="4" fillId="0" borderId="56" xfId="3" applyNumberFormat="1" applyFont="1" applyBorder="1" applyAlignment="1">
      <alignment vertical="center"/>
    </xf>
    <xf numFmtId="167" fontId="19" fillId="3" borderId="9" xfId="0" applyNumberFormat="1" applyFont="1" applyFill="1" applyBorder="1" applyAlignment="1">
      <alignment vertical="center"/>
    </xf>
    <xf numFmtId="167" fontId="4" fillId="0" borderId="45" xfId="0" applyNumberFormat="1" applyFont="1" applyBorder="1"/>
    <xf numFmtId="44" fontId="4" fillId="0" borderId="47" xfId="2" applyFont="1" applyBorder="1"/>
    <xf numFmtId="10" fontId="4" fillId="0" borderId="57" xfId="3" applyNumberFormat="1" applyFont="1" applyBorder="1" applyAlignment="1">
      <alignment vertical="center"/>
    </xf>
    <xf numFmtId="167" fontId="19" fillId="3" borderId="58" xfId="0" applyNumberFormat="1" applyFont="1" applyFill="1" applyBorder="1" applyAlignment="1">
      <alignment vertical="center"/>
    </xf>
    <xf numFmtId="167" fontId="4" fillId="0" borderId="40" xfId="0" applyNumberFormat="1" applyFont="1" applyBorder="1"/>
    <xf numFmtId="44" fontId="4" fillId="0" borderId="42" xfId="2" applyFont="1" applyBorder="1"/>
    <xf numFmtId="167" fontId="9" fillId="5" borderId="59" xfId="2" applyNumberFormat="1" applyFont="1" applyFill="1" applyBorder="1"/>
    <xf numFmtId="0" fontId="24" fillId="0" borderId="14" xfId="0" applyFont="1" applyBorder="1" applyAlignment="1">
      <alignment horizontal="center" vertical="center"/>
    </xf>
    <xf numFmtId="0" fontId="24" fillId="0" borderId="25" xfId="0" applyFont="1" applyBorder="1" applyAlignment="1">
      <alignment horizontal="center" vertical="center"/>
    </xf>
    <xf numFmtId="0" fontId="0" fillId="0" borderId="25" xfId="0" applyBorder="1"/>
    <xf numFmtId="0" fontId="4" fillId="0" borderId="45" xfId="0" applyFont="1" applyBorder="1" applyAlignment="1">
      <alignment vertical="center" wrapText="1"/>
    </xf>
    <xf numFmtId="0" fontId="8" fillId="0" borderId="29" xfId="0" applyFont="1" applyBorder="1" applyAlignment="1">
      <alignment horizontal="left" vertical="center" wrapText="1"/>
    </xf>
    <xf numFmtId="0" fontId="23" fillId="0" borderId="62" xfId="0" applyFont="1" applyBorder="1" applyAlignment="1">
      <alignment wrapText="1"/>
    </xf>
    <xf numFmtId="0" fontId="8" fillId="0" borderId="63" xfId="0" applyFont="1" applyBorder="1" applyAlignment="1">
      <alignment vertical="center" wrapText="1"/>
    </xf>
    <xf numFmtId="0" fontId="0" fillId="0" borderId="64" xfId="0" applyBorder="1"/>
    <xf numFmtId="167" fontId="25" fillId="5" borderId="50" xfId="2" applyNumberFormat="1" applyFont="1" applyFill="1" applyBorder="1"/>
    <xf numFmtId="167" fontId="25" fillId="5" borderId="65" xfId="2" applyNumberFormat="1" applyFont="1" applyFill="1" applyBorder="1"/>
    <xf numFmtId="167" fontId="25" fillId="5" borderId="53" xfId="2" applyNumberFormat="1" applyFont="1" applyFill="1" applyBorder="1"/>
    <xf numFmtId="167" fontId="25" fillId="5" borderId="51" xfId="2" applyNumberFormat="1" applyFont="1" applyFill="1" applyBorder="1"/>
    <xf numFmtId="167" fontId="25" fillId="5" borderId="52" xfId="2" applyNumberFormat="1" applyFont="1" applyFill="1" applyBorder="1"/>
    <xf numFmtId="0" fontId="23" fillId="0" borderId="19" xfId="0" applyFont="1" applyBorder="1" applyAlignment="1">
      <alignment wrapText="1"/>
    </xf>
    <xf numFmtId="0" fontId="0" fillId="0" borderId="19" xfId="0" applyBorder="1"/>
    <xf numFmtId="0" fontId="23" fillId="0" borderId="66" xfId="0" applyFont="1" applyBorder="1" applyAlignment="1">
      <alignment wrapText="1"/>
    </xf>
    <xf numFmtId="0" fontId="0" fillId="0" borderId="66" xfId="0" applyBorder="1"/>
    <xf numFmtId="0" fontId="22" fillId="7" borderId="2" xfId="0" applyFont="1" applyFill="1" applyBorder="1" applyAlignment="1">
      <alignment horizontal="center" vertical="center"/>
    </xf>
    <xf numFmtId="0" fontId="22" fillId="7" borderId="4" xfId="0" applyFont="1" applyFill="1" applyBorder="1" applyAlignment="1">
      <alignment horizontal="center" vertical="center" wrapText="1"/>
    </xf>
    <xf numFmtId="0" fontId="22" fillId="7" borderId="4" xfId="0" applyFont="1" applyFill="1" applyBorder="1" applyAlignment="1">
      <alignment horizontal="center" vertical="center"/>
    </xf>
    <xf numFmtId="0" fontId="22" fillId="7" borderId="5" xfId="0" applyFont="1" applyFill="1" applyBorder="1" applyAlignment="1">
      <alignment horizontal="center" vertical="center"/>
    </xf>
    <xf numFmtId="0" fontId="23" fillId="0" borderId="22" xfId="0" applyFont="1" applyBorder="1"/>
    <xf numFmtId="0" fontId="7" fillId="0" borderId="23" xfId="0" applyFont="1" applyBorder="1" applyAlignment="1">
      <alignment vertical="center" wrapText="1"/>
    </xf>
    <xf numFmtId="0" fontId="26" fillId="3" borderId="23" xfId="0" applyFont="1" applyFill="1" applyBorder="1" applyAlignment="1">
      <alignment vertical="center" wrapText="1"/>
    </xf>
    <xf numFmtId="0" fontId="23" fillId="0" borderId="70" xfId="0" applyFont="1" applyBorder="1"/>
    <xf numFmtId="0" fontId="7" fillId="0" borderId="67" xfId="0" applyFont="1" applyBorder="1" applyAlignment="1">
      <alignment vertical="center" wrapText="1"/>
    </xf>
    <xf numFmtId="0" fontId="23" fillId="0" borderId="71" xfId="0" applyFont="1" applyBorder="1"/>
    <xf numFmtId="0" fontId="23" fillId="0" borderId="24" xfId="0" applyFont="1" applyBorder="1"/>
    <xf numFmtId="0" fontId="23" fillId="0" borderId="25" xfId="0" applyFont="1" applyBorder="1" applyAlignment="1">
      <alignment wrapText="1"/>
    </xf>
    <xf numFmtId="0" fontId="7" fillId="0" borderId="26" xfId="0" applyFont="1" applyBorder="1" applyAlignment="1">
      <alignment vertical="center" wrapText="1"/>
    </xf>
    <xf numFmtId="0" fontId="6" fillId="3" borderId="21" xfId="0" applyFont="1" applyFill="1" applyBorder="1" applyAlignment="1">
      <alignment wrapText="1"/>
    </xf>
    <xf numFmtId="0" fontId="0" fillId="0" borderId="0" xfId="0" applyAlignment="1">
      <alignment vertical="center" wrapText="1"/>
    </xf>
    <xf numFmtId="0" fontId="0" fillId="0" borderId="0" xfId="0" applyAlignment="1">
      <alignment vertical="center"/>
    </xf>
    <xf numFmtId="0" fontId="23" fillId="3" borderId="11" xfId="0" applyFont="1" applyFill="1" applyBorder="1" applyAlignment="1">
      <alignment horizontal="left" vertical="center"/>
    </xf>
    <xf numFmtId="0" fontId="30" fillId="3" borderId="11" xfId="0" applyFont="1" applyFill="1" applyBorder="1" applyAlignment="1">
      <alignment horizontal="left" vertical="center"/>
    </xf>
    <xf numFmtId="0" fontId="30" fillId="3" borderId="14" xfId="4" applyNumberFormat="1" applyFont="1" applyFill="1" applyBorder="1" applyAlignment="1">
      <alignment horizontal="center" vertical="center"/>
    </xf>
    <xf numFmtId="0" fontId="23" fillId="3" borderId="11" xfId="0" applyFont="1" applyFill="1" applyBorder="1" applyAlignment="1">
      <alignment horizontal="left" vertical="center" wrapText="1"/>
    </xf>
    <xf numFmtId="165" fontId="23" fillId="3" borderId="14" xfId="4" applyNumberFormat="1" applyFont="1" applyFill="1" applyBorder="1" applyAlignment="1">
      <alignment horizontal="center" vertical="center"/>
    </xf>
    <xf numFmtId="10" fontId="0" fillId="5" borderId="0" xfId="1" applyNumberFormat="1" applyFont="1" applyFill="1" applyBorder="1"/>
    <xf numFmtId="0" fontId="0" fillId="3" borderId="0" xfId="0" applyFill="1" applyAlignment="1">
      <alignment horizontal="center"/>
    </xf>
    <xf numFmtId="0" fontId="34" fillId="5" borderId="10" xfId="1" applyFont="1" applyFill="1" applyBorder="1" applyAlignment="1">
      <alignment horizontal="center" vertical="center" wrapText="1"/>
    </xf>
    <xf numFmtId="0" fontId="34" fillId="5" borderId="10" xfId="1" applyFont="1" applyFill="1" applyBorder="1" applyAlignment="1">
      <alignment horizontal="center"/>
    </xf>
    <xf numFmtId="0" fontId="24" fillId="4" borderId="2" xfId="0" applyFont="1" applyFill="1" applyBorder="1" applyAlignment="1">
      <alignment horizontal="right" vertical="center" wrapText="1"/>
    </xf>
    <xf numFmtId="0" fontId="24" fillId="4" borderId="5" xfId="0" applyFont="1" applyFill="1" applyBorder="1" applyAlignment="1">
      <alignment horizontal="right" vertical="center"/>
    </xf>
    <xf numFmtId="0" fontId="32" fillId="5" borderId="44" xfId="1" applyFont="1" applyFill="1" applyBorder="1" applyAlignment="1">
      <alignment horizontal="center" vertical="center"/>
    </xf>
    <xf numFmtId="0" fontId="32" fillId="5" borderId="5" xfId="1" applyFont="1" applyFill="1" applyBorder="1" applyAlignment="1">
      <alignment horizontal="center" vertical="center"/>
    </xf>
    <xf numFmtId="0" fontId="36" fillId="7" borderId="44" xfId="0" applyFont="1" applyFill="1" applyBorder="1" applyAlignment="1">
      <alignment horizontal="center" vertical="center" wrapText="1"/>
    </xf>
    <xf numFmtId="0" fontId="36" fillId="7" borderId="37" xfId="0" applyFont="1" applyFill="1" applyBorder="1" applyAlignment="1">
      <alignment horizontal="center" vertical="center" wrapText="1"/>
    </xf>
    <xf numFmtId="0" fontId="31" fillId="0" borderId="48" xfId="0" applyFont="1" applyBorder="1" applyAlignment="1">
      <alignment vertical="center" wrapText="1"/>
    </xf>
    <xf numFmtId="0" fontId="23" fillId="0" borderId="49" xfId="0" applyFont="1" applyBorder="1" applyAlignment="1">
      <alignment vertical="center" wrapText="1"/>
    </xf>
    <xf numFmtId="167" fontId="37" fillId="5" borderId="50" xfId="2" applyNumberFormat="1" applyFont="1" applyFill="1" applyBorder="1" applyAlignment="1">
      <alignment horizontal="center" vertical="center"/>
    </xf>
    <xf numFmtId="0" fontId="23" fillId="0" borderId="8" xfId="0" applyFont="1" applyBorder="1" applyAlignment="1">
      <alignment vertical="center" wrapText="1"/>
    </xf>
    <xf numFmtId="0" fontId="23" fillId="0" borderId="9" xfId="0" applyFont="1" applyBorder="1" applyAlignment="1">
      <alignment vertical="center" wrapText="1"/>
    </xf>
    <xf numFmtId="167" fontId="38" fillId="5" borderId="41" xfId="2" applyNumberFormat="1" applyFont="1" applyFill="1" applyBorder="1" applyAlignment="1">
      <alignment horizontal="center" vertical="center"/>
    </xf>
    <xf numFmtId="0" fontId="23" fillId="0" borderId="6" xfId="0" applyFont="1" applyBorder="1" applyAlignment="1">
      <alignment vertical="center" wrapText="1"/>
    </xf>
    <xf numFmtId="0" fontId="23" fillId="0" borderId="7" xfId="0" applyFont="1" applyBorder="1" applyAlignment="1">
      <alignment vertical="center" wrapText="1"/>
    </xf>
    <xf numFmtId="0" fontId="31" fillId="0" borderId="8" xfId="0" applyFont="1" applyBorder="1" applyAlignment="1">
      <alignment vertical="center" wrapText="1"/>
    </xf>
    <xf numFmtId="0" fontId="23" fillId="0" borderId="61" xfId="0" applyFont="1" applyBorder="1" applyAlignment="1">
      <alignment vertical="center" wrapText="1"/>
    </xf>
    <xf numFmtId="167" fontId="39" fillId="3" borderId="40" xfId="0" applyNumberFormat="1" applyFont="1" applyFill="1" applyBorder="1" applyAlignment="1">
      <alignment vertical="center"/>
    </xf>
    <xf numFmtId="167" fontId="39" fillId="3" borderId="42" xfId="0" applyNumberFormat="1" applyFont="1" applyFill="1" applyBorder="1" applyAlignment="1">
      <alignment vertical="center"/>
    </xf>
    <xf numFmtId="167" fontId="8" fillId="3" borderId="30" xfId="2" applyNumberFormat="1" applyFont="1" applyFill="1" applyBorder="1" applyAlignment="1">
      <alignment horizontal="left" vertical="center" wrapText="1"/>
    </xf>
    <xf numFmtId="167" fontId="4" fillId="3" borderId="28" xfId="0" applyNumberFormat="1" applyFont="1" applyFill="1" applyBorder="1" applyAlignment="1">
      <alignment vertical="center" wrapText="1"/>
    </xf>
    <xf numFmtId="167" fontId="8" fillId="3" borderId="0" xfId="2" applyNumberFormat="1" applyFont="1" applyFill="1" applyAlignment="1">
      <alignment horizontal="left" vertical="center" wrapText="1"/>
    </xf>
    <xf numFmtId="0" fontId="40" fillId="0" borderId="0" xfId="0" applyFont="1"/>
    <xf numFmtId="0" fontId="31" fillId="3" borderId="0" xfId="0" applyFont="1" applyFill="1" applyAlignment="1">
      <alignment horizontal="right" vertical="top" wrapText="1"/>
    </xf>
    <xf numFmtId="0" fontId="31" fillId="3" borderId="0" xfId="0" applyFont="1" applyFill="1" applyAlignment="1">
      <alignment vertical="top" wrapText="1"/>
    </xf>
    <xf numFmtId="0" fontId="29" fillId="3" borderId="0" xfId="0" applyFont="1" applyFill="1" applyAlignment="1">
      <alignment horizontal="center" vertical="center"/>
    </xf>
    <xf numFmtId="0" fontId="28" fillId="0" borderId="0" xfId="0" applyFont="1" applyAlignment="1">
      <alignment vertical="center"/>
    </xf>
    <xf numFmtId="0" fontId="35" fillId="6" borderId="18" xfId="0" applyFont="1" applyFill="1" applyBorder="1" applyAlignment="1">
      <alignment horizontal="left" vertical="top" wrapText="1"/>
    </xf>
    <xf numFmtId="0" fontId="35" fillId="6" borderId="18" xfId="0" applyFont="1" applyFill="1" applyBorder="1" applyAlignment="1">
      <alignment vertical="top" wrapText="1"/>
    </xf>
    <xf numFmtId="0" fontId="35" fillId="6" borderId="10" xfId="0" applyFont="1" applyFill="1" applyBorder="1" applyAlignment="1">
      <alignment vertical="top" wrapText="1"/>
    </xf>
    <xf numFmtId="0" fontId="35" fillId="6" borderId="77" xfId="0" applyFont="1" applyFill="1" applyBorder="1" applyAlignment="1">
      <alignment vertical="top" wrapText="1"/>
    </xf>
    <xf numFmtId="0" fontId="35" fillId="3" borderId="0" xfId="0" applyFont="1" applyFill="1" applyAlignment="1">
      <alignment vertical="top" wrapText="1"/>
    </xf>
    <xf numFmtId="0" fontId="35" fillId="6" borderId="75" xfId="0" applyFont="1" applyFill="1" applyBorder="1" applyAlignment="1">
      <alignment vertical="top" wrapText="1"/>
    </xf>
    <xf numFmtId="0" fontId="35" fillId="6" borderId="78" xfId="0" applyFont="1" applyFill="1" applyBorder="1" applyAlignment="1">
      <alignment vertical="top" wrapText="1"/>
    </xf>
    <xf numFmtId="0" fontId="35" fillId="6" borderId="76" xfId="0" applyFont="1" applyFill="1" applyBorder="1" applyAlignment="1">
      <alignment vertical="top" wrapText="1"/>
    </xf>
    <xf numFmtId="0" fontId="35" fillId="6" borderId="79" xfId="0" applyFont="1" applyFill="1" applyBorder="1" applyAlignment="1">
      <alignment horizontal="left" vertical="top" wrapText="1"/>
    </xf>
    <xf numFmtId="0" fontId="23" fillId="3" borderId="0" xfId="0" applyFont="1" applyFill="1" applyAlignment="1">
      <alignment vertical="top" wrapText="1"/>
    </xf>
    <xf numFmtId="0" fontId="35" fillId="3" borderId="0" xfId="0" applyFont="1" applyFill="1" applyAlignment="1">
      <alignment horizontal="left" vertical="top" wrapText="1"/>
    </xf>
    <xf numFmtId="49" fontId="41" fillId="6" borderId="18" xfId="0" applyNumberFormat="1" applyFont="1" applyFill="1" applyBorder="1" applyAlignment="1">
      <alignment vertical="top" wrapText="1"/>
    </xf>
    <xf numFmtId="49" fontId="41" fillId="6" borderId="75" xfId="0" applyNumberFormat="1" applyFont="1" applyFill="1" applyBorder="1" applyAlignment="1">
      <alignment vertical="top" wrapText="1"/>
    </xf>
    <xf numFmtId="0" fontId="42" fillId="3" borderId="79" xfId="0" applyFont="1" applyFill="1" applyBorder="1" applyAlignment="1">
      <alignment vertical="top" wrapText="1"/>
    </xf>
    <xf numFmtId="0" fontId="43" fillId="3" borderId="77" xfId="0" applyFont="1" applyFill="1" applyBorder="1" applyAlignment="1">
      <alignment vertical="top" wrapText="1"/>
    </xf>
    <xf numFmtId="9" fontId="43" fillId="3" borderId="14" xfId="0" applyNumberFormat="1" applyFont="1" applyFill="1" applyBorder="1" applyAlignment="1">
      <alignment vertical="top" wrapText="1"/>
    </xf>
    <xf numFmtId="0" fontId="43" fillId="3" borderId="0" xfId="0" applyFont="1" applyFill="1" applyAlignment="1">
      <alignment vertical="top" wrapText="1"/>
    </xf>
    <xf numFmtId="0" fontId="43" fillId="3" borderId="12" xfId="0" applyFont="1" applyFill="1" applyBorder="1" applyAlignment="1">
      <alignment vertical="top" wrapText="1"/>
    </xf>
    <xf numFmtId="0" fontId="43" fillId="0" borderId="12" xfId="0" applyFont="1" applyBorder="1" applyAlignment="1">
      <alignment vertical="top" wrapText="1"/>
    </xf>
    <xf numFmtId="0" fontId="0" fillId="3" borderId="0" xfId="0" applyFill="1" applyAlignment="1">
      <alignment vertical="top" wrapText="1"/>
    </xf>
    <xf numFmtId="0" fontId="42" fillId="3" borderId="18" xfId="0" applyFont="1" applyFill="1" applyBorder="1" applyAlignment="1">
      <alignment vertical="top" wrapText="1"/>
    </xf>
    <xf numFmtId="0" fontId="43" fillId="3" borderId="10" xfId="0" applyFont="1" applyFill="1" applyBorder="1" applyAlignment="1">
      <alignment vertical="top" wrapText="1"/>
    </xf>
    <xf numFmtId="0" fontId="43" fillId="3" borderId="14" xfId="0" applyFont="1" applyFill="1" applyBorder="1" applyAlignment="1">
      <alignment vertical="top" wrapText="1"/>
    </xf>
    <xf numFmtId="0" fontId="35" fillId="6" borderId="18" xfId="0" applyFont="1" applyFill="1" applyBorder="1" applyAlignment="1">
      <alignment horizontal="left" vertical="top"/>
    </xf>
    <xf numFmtId="0" fontId="35" fillId="3" borderId="0" xfId="0" applyFont="1" applyFill="1" applyAlignment="1">
      <alignment horizontal="left" vertical="top"/>
    </xf>
    <xf numFmtId="49" fontId="41" fillId="6" borderId="18" xfId="0" applyNumberFormat="1" applyFont="1" applyFill="1" applyBorder="1" applyAlignment="1">
      <alignment horizontal="left" vertical="top" wrapText="1"/>
    </xf>
    <xf numFmtId="0" fontId="0" fillId="7" borderId="18" xfId="0" applyFill="1" applyBorder="1" applyAlignment="1">
      <alignment vertical="top" wrapText="1"/>
    </xf>
    <xf numFmtId="49" fontId="41" fillId="6" borderId="75" xfId="0" applyNumberFormat="1" applyFont="1" applyFill="1" applyBorder="1" applyAlignment="1">
      <alignment horizontal="left" vertical="top" wrapText="1"/>
    </xf>
    <xf numFmtId="0" fontId="28" fillId="3" borderId="75" xfId="0" applyFont="1" applyFill="1" applyBorder="1" applyAlignment="1">
      <alignment vertical="top" wrapText="1"/>
    </xf>
    <xf numFmtId="0" fontId="0" fillId="3" borderId="78" xfId="0" applyFill="1" applyBorder="1" applyAlignment="1">
      <alignment vertical="top" wrapText="1"/>
    </xf>
    <xf numFmtId="9" fontId="0" fillId="3" borderId="14" xfId="0" applyNumberFormat="1" applyFill="1" applyBorder="1" applyAlignment="1">
      <alignment vertical="top" wrapText="1"/>
    </xf>
    <xf numFmtId="0" fontId="43" fillId="0" borderId="19" xfId="0" applyFont="1" applyBorder="1" applyAlignment="1">
      <alignment vertical="top" wrapText="1"/>
    </xf>
    <xf numFmtId="0" fontId="43" fillId="3" borderId="19" xfId="0" applyFont="1" applyFill="1" applyBorder="1" applyAlignment="1">
      <alignment vertical="top" wrapText="1"/>
    </xf>
    <xf numFmtId="0" fontId="43" fillId="0" borderId="14" xfId="0" applyFont="1" applyBorder="1" applyAlignment="1">
      <alignment vertical="top" wrapText="1"/>
    </xf>
    <xf numFmtId="0" fontId="0" fillId="7" borderId="18" xfId="0" applyFill="1" applyBorder="1"/>
    <xf numFmtId="0" fontId="23" fillId="7" borderId="18" xfId="0" applyFont="1" applyFill="1" applyBorder="1" applyAlignment="1">
      <alignment vertical="top" wrapText="1"/>
    </xf>
    <xf numFmtId="0" fontId="29" fillId="3" borderId="0" xfId="0" applyFont="1" applyFill="1" applyAlignment="1">
      <alignment vertical="center"/>
    </xf>
    <xf numFmtId="0" fontId="29" fillId="3" borderId="0" xfId="0" applyFont="1" applyFill="1" applyAlignment="1">
      <alignment horizontal="right" vertical="center"/>
    </xf>
    <xf numFmtId="0" fontId="29" fillId="3" borderId="0" xfId="0" applyFont="1" applyFill="1" applyAlignment="1">
      <alignment horizontal="center" vertical="center" wrapText="1"/>
    </xf>
    <xf numFmtId="0" fontId="35" fillId="6" borderId="77" xfId="0" applyFont="1" applyFill="1" applyBorder="1" applyAlignment="1">
      <alignment vertical="top"/>
    </xf>
    <xf numFmtId="0" fontId="35" fillId="6" borderId="79" xfId="0" applyFont="1" applyFill="1" applyBorder="1" applyAlignment="1">
      <alignment horizontal="left" vertical="top"/>
    </xf>
    <xf numFmtId="49" fontId="41" fillId="6" borderId="0" xfId="0" applyNumberFormat="1" applyFont="1" applyFill="1" applyAlignment="1">
      <alignment vertical="top" wrapText="1"/>
    </xf>
    <xf numFmtId="0" fontId="42" fillId="3" borderId="0" xfId="0" applyFont="1" applyFill="1" applyAlignment="1">
      <alignment vertical="top" wrapText="1"/>
    </xf>
    <xf numFmtId="0" fontId="43" fillId="0" borderId="0" xfId="0" applyFont="1" applyAlignment="1">
      <alignment vertical="top" wrapText="1"/>
    </xf>
    <xf numFmtId="49" fontId="41" fillId="3" borderId="0" xfId="0" applyNumberFormat="1" applyFont="1" applyFill="1" applyAlignment="1">
      <alignment vertical="top" wrapText="1"/>
    </xf>
    <xf numFmtId="49" fontId="41" fillId="6" borderId="79" xfId="0" applyNumberFormat="1" applyFont="1" applyFill="1" applyBorder="1" applyAlignment="1">
      <alignment vertical="top" wrapText="1"/>
    </xf>
    <xf numFmtId="0" fontId="35" fillId="6" borderId="79" xfId="0" applyFont="1" applyFill="1" applyBorder="1" applyAlignment="1">
      <alignment vertical="top" wrapText="1"/>
    </xf>
    <xf numFmtId="0" fontId="28" fillId="3" borderId="18" xfId="0" applyFont="1" applyFill="1" applyBorder="1" applyAlignment="1">
      <alignment vertical="top" wrapText="1"/>
    </xf>
    <xf numFmtId="0" fontId="0" fillId="3" borderId="10" xfId="0" applyFill="1" applyBorder="1" applyAlignment="1">
      <alignment vertical="top" wrapText="1"/>
    </xf>
    <xf numFmtId="0" fontId="43" fillId="0" borderId="0" xfId="0" applyFont="1"/>
    <xf numFmtId="49" fontId="41" fillId="6" borderId="0" xfId="0" applyNumberFormat="1" applyFont="1" applyFill="1" applyAlignment="1">
      <alignment horizontal="left" vertical="top" wrapText="1"/>
    </xf>
    <xf numFmtId="0" fontId="28" fillId="3" borderId="0" xfId="0" applyFont="1" applyFill="1" applyAlignment="1">
      <alignment vertical="top" wrapText="1"/>
    </xf>
    <xf numFmtId="0" fontId="0" fillId="0" borderId="0" xfId="0" applyAlignment="1">
      <alignment horizontal="left" vertical="center"/>
    </xf>
    <xf numFmtId="1" fontId="35" fillId="9" borderId="34" xfId="0" applyNumberFormat="1" applyFont="1" applyFill="1" applyBorder="1" applyAlignment="1">
      <alignment horizontal="left" vertical="center"/>
    </xf>
    <xf numFmtId="0" fontId="23" fillId="3" borderId="0" xfId="0" applyFont="1" applyFill="1" applyAlignment="1">
      <alignment horizontal="left" vertical="center" wrapText="1"/>
    </xf>
    <xf numFmtId="0" fontId="35" fillId="6" borderId="11" xfId="0" applyFont="1" applyFill="1" applyBorder="1" applyAlignment="1">
      <alignment horizontal="left" vertical="center" wrapText="1"/>
    </xf>
    <xf numFmtId="0" fontId="0" fillId="0" borderId="12" xfId="0" quotePrefix="1" applyBorder="1" applyAlignment="1">
      <alignment horizontal="left" vertical="center" wrapText="1"/>
    </xf>
    <xf numFmtId="0" fontId="35" fillId="9" borderId="11" xfId="0" applyFont="1" applyFill="1" applyBorder="1" applyAlignment="1">
      <alignment horizontal="left" vertical="center"/>
    </xf>
    <xf numFmtId="0" fontId="0" fillId="3" borderId="0" xfId="0" applyFill="1" applyAlignment="1">
      <alignment horizontal="left" vertical="center" wrapText="1"/>
    </xf>
    <xf numFmtId="0" fontId="35" fillId="6" borderId="34" xfId="0" applyFont="1" applyFill="1" applyBorder="1" applyAlignment="1">
      <alignment horizontal="left" vertical="center" wrapText="1"/>
    </xf>
    <xf numFmtId="0" fontId="0" fillId="0" borderId="14" xfId="0" quotePrefix="1" applyBorder="1" applyAlignment="1">
      <alignment horizontal="left" vertical="center" wrapText="1"/>
    </xf>
    <xf numFmtId="0" fontId="35" fillId="3" borderId="0" xfId="0" applyFont="1" applyFill="1" applyAlignment="1">
      <alignment horizontal="left" vertical="center"/>
    </xf>
    <xf numFmtId="1" fontId="40" fillId="0" borderId="74" xfId="0" applyNumberFormat="1" applyFont="1" applyBorder="1"/>
    <xf numFmtId="1" fontId="35" fillId="9" borderId="34" xfId="0" applyNumberFormat="1" applyFont="1" applyFill="1" applyBorder="1" applyAlignment="1">
      <alignment vertical="center" wrapText="1"/>
    </xf>
    <xf numFmtId="0" fontId="23" fillId="3" borderId="0" xfId="0" applyFont="1" applyFill="1" applyAlignment="1">
      <alignment vertical="center" wrapText="1"/>
    </xf>
    <xf numFmtId="0" fontId="35" fillId="6" borderId="11" xfId="0" applyFont="1" applyFill="1" applyBorder="1" applyAlignment="1">
      <alignment vertical="center" wrapText="1"/>
    </xf>
    <xf numFmtId="0" fontId="0" fillId="0" borderId="14" xfId="0" quotePrefix="1" applyBorder="1" applyAlignment="1">
      <alignment vertical="center" wrapText="1"/>
    </xf>
    <xf numFmtId="0" fontId="35" fillId="9" borderId="11" xfId="0" applyFont="1" applyFill="1" applyBorder="1" applyAlignment="1">
      <alignment vertical="center"/>
    </xf>
    <xf numFmtId="0" fontId="35" fillId="3" borderId="0" xfId="0" applyFont="1" applyFill="1" applyAlignment="1">
      <alignment vertical="center"/>
    </xf>
    <xf numFmtId="0" fontId="0" fillId="7" borderId="11" xfId="0" quotePrefix="1" applyFill="1" applyBorder="1" applyAlignment="1">
      <alignment vertical="center" wrapText="1"/>
    </xf>
    <xf numFmtId="0" fontId="0" fillId="7" borderId="11" xfId="0" applyFill="1" applyBorder="1" applyAlignment="1">
      <alignment vertical="center"/>
    </xf>
    <xf numFmtId="0" fontId="23" fillId="7" borderId="11" xfId="0" applyFont="1" applyFill="1" applyBorder="1" applyAlignment="1">
      <alignment vertical="center" wrapText="1"/>
    </xf>
    <xf numFmtId="0" fontId="0" fillId="0" borderId="25" xfId="0" quotePrefix="1" applyBorder="1" applyAlignment="1">
      <alignment vertical="center" wrapText="1"/>
    </xf>
    <xf numFmtId="0" fontId="0" fillId="3" borderId="0" xfId="0" applyFill="1" applyAlignment="1">
      <alignment vertical="center"/>
    </xf>
    <xf numFmtId="0" fontId="24" fillId="3" borderId="12" xfId="0" applyFont="1" applyFill="1" applyBorder="1" applyAlignment="1">
      <alignment horizontal="center" vertical="center"/>
    </xf>
    <xf numFmtId="0" fontId="24" fillId="3" borderId="14" xfId="0" applyFont="1" applyFill="1" applyBorder="1" applyAlignment="1">
      <alignment horizontal="center" vertical="center"/>
    </xf>
    <xf numFmtId="1" fontId="15" fillId="5" borderId="15" xfId="1" applyNumberFormat="1" applyFont="1" applyFill="1" applyBorder="1"/>
    <xf numFmtId="1" fontId="15" fillId="5" borderId="31" xfId="1" applyNumberFormat="1" applyFont="1" applyFill="1" applyBorder="1"/>
    <xf numFmtId="0" fontId="28" fillId="0" borderId="0" xfId="0" applyFont="1" applyAlignment="1">
      <alignment horizontal="left" vertical="center" wrapText="1"/>
    </xf>
    <xf numFmtId="0" fontId="0" fillId="0" borderId="0" xfId="0" applyAlignment="1">
      <alignment horizontal="center" vertical="center"/>
    </xf>
    <xf numFmtId="44" fontId="0" fillId="0" borderId="0" xfId="2" applyFont="1" applyAlignment="1">
      <alignment horizontal="center" vertical="center"/>
    </xf>
    <xf numFmtId="9" fontId="0" fillId="0" borderId="0" xfId="3" applyFont="1" applyAlignment="1">
      <alignment horizontal="center" vertical="center"/>
    </xf>
    <xf numFmtId="168" fontId="0" fillId="0" borderId="0" xfId="2" applyNumberFormat="1" applyFont="1" applyAlignment="1">
      <alignment horizontal="center" vertical="center"/>
    </xf>
    <xf numFmtId="44" fontId="4" fillId="0" borderId="0" xfId="2" applyFont="1" applyAlignment="1">
      <alignment horizontal="center" vertical="center"/>
    </xf>
    <xf numFmtId="0" fontId="4" fillId="0" borderId="0" xfId="0" applyFont="1" applyAlignment="1">
      <alignment horizontal="center" vertical="center"/>
    </xf>
    <xf numFmtId="6" fontId="0" fillId="0" borderId="0" xfId="0" applyNumberFormat="1"/>
    <xf numFmtId="0" fontId="4" fillId="3" borderId="23" xfId="0" applyFont="1" applyFill="1" applyBorder="1" applyAlignment="1">
      <alignment vertical="top" wrapText="1"/>
    </xf>
    <xf numFmtId="0" fontId="4" fillId="3" borderId="0" xfId="0" applyFont="1" applyFill="1" applyAlignment="1">
      <alignment horizontal="left" vertical="top" wrapText="1"/>
    </xf>
    <xf numFmtId="0" fontId="0" fillId="0" borderId="9" xfId="0" applyBorder="1"/>
    <xf numFmtId="0" fontId="0" fillId="0" borderId="8" xfId="0" applyBorder="1" applyAlignment="1">
      <alignment horizontal="right" wrapText="1"/>
    </xf>
    <xf numFmtId="10" fontId="2" fillId="3" borderId="9" xfId="1" applyNumberFormat="1" applyFill="1" applyBorder="1"/>
    <xf numFmtId="0" fontId="34" fillId="5" borderId="82" xfId="1" applyFont="1" applyFill="1" applyBorder="1" applyAlignment="1">
      <alignment horizontal="left" vertical="center" wrapText="1"/>
    </xf>
    <xf numFmtId="0" fontId="34" fillId="5" borderId="83" xfId="1" applyFont="1" applyFill="1" applyBorder="1" applyAlignment="1">
      <alignment horizontal="center"/>
    </xf>
    <xf numFmtId="0" fontId="36" fillId="7" borderId="5" xfId="0" applyFont="1" applyFill="1" applyBorder="1" applyAlignment="1">
      <alignment horizontal="center" vertical="center" wrapText="1"/>
    </xf>
    <xf numFmtId="0" fontId="36" fillId="7" borderId="9" xfId="0" applyFont="1" applyFill="1" applyBorder="1" applyAlignment="1">
      <alignment horizontal="center" vertical="center" wrapText="1"/>
    </xf>
    <xf numFmtId="167" fontId="37" fillId="5" borderId="52" xfId="2" applyNumberFormat="1" applyFont="1" applyFill="1" applyBorder="1" applyAlignment="1">
      <alignment horizontal="center" vertical="center"/>
    </xf>
    <xf numFmtId="167" fontId="38" fillId="5" borderId="46" xfId="2" applyNumberFormat="1" applyFont="1" applyFill="1" applyBorder="1" applyAlignment="1">
      <alignment horizontal="center" vertical="center"/>
    </xf>
    <xf numFmtId="167" fontId="39" fillId="3" borderId="45" xfId="0" applyNumberFormat="1" applyFont="1" applyFill="1" applyBorder="1" applyAlignment="1">
      <alignment vertical="center"/>
    </xf>
    <xf numFmtId="167" fontId="39" fillId="3" borderId="47" xfId="0" applyNumberFormat="1" applyFont="1" applyFill="1" applyBorder="1" applyAlignment="1">
      <alignment vertical="center"/>
    </xf>
    <xf numFmtId="0" fontId="28" fillId="0" borderId="0" xfId="0" quotePrefix="1" applyFont="1" applyAlignment="1">
      <alignment horizontal="left" vertical="center" wrapText="1"/>
    </xf>
    <xf numFmtId="0" fontId="23" fillId="4" borderId="3" xfId="0" applyFont="1" applyFill="1" applyBorder="1"/>
    <xf numFmtId="0" fontId="23" fillId="4" borderId="0" xfId="0" applyFont="1" applyFill="1"/>
    <xf numFmtId="0" fontId="23" fillId="4" borderId="0" xfId="0" applyFont="1" applyFill="1" applyAlignment="1">
      <alignment wrapText="1"/>
    </xf>
    <xf numFmtId="0" fontId="23" fillId="0" borderId="0" xfId="0" applyFont="1"/>
    <xf numFmtId="0" fontId="23" fillId="4" borderId="13" xfId="0" applyFont="1" applyFill="1" applyBorder="1"/>
    <xf numFmtId="0" fontId="35" fillId="6" borderId="0" xfId="0" applyFont="1" applyFill="1"/>
    <xf numFmtId="0" fontId="23" fillId="7" borderId="0" xfId="0" applyFont="1" applyFill="1"/>
    <xf numFmtId="0" fontId="23" fillId="7" borderId="0" xfId="0" applyFont="1" applyFill="1" applyAlignment="1">
      <alignment wrapText="1"/>
    </xf>
    <xf numFmtId="0" fontId="23" fillId="3" borderId="0" xfId="0" applyFont="1" applyFill="1"/>
    <xf numFmtId="0" fontId="23" fillId="0" borderId="0" xfId="0" applyFont="1" applyAlignment="1">
      <alignment horizontal="right"/>
    </xf>
    <xf numFmtId="44" fontId="23" fillId="0" borderId="0" xfId="2" applyFont="1" applyAlignment="1">
      <alignment wrapText="1"/>
    </xf>
    <xf numFmtId="44" fontId="23" fillId="0" borderId="0" xfId="0" applyNumberFormat="1" applyFont="1"/>
    <xf numFmtId="0" fontId="31" fillId="0" borderId="0" xfId="0" applyFont="1" applyAlignment="1">
      <alignment wrapText="1"/>
    </xf>
    <xf numFmtId="10" fontId="23" fillId="0" borderId="0" xfId="3" applyNumberFormat="1" applyFont="1" applyAlignment="1">
      <alignment wrapText="1"/>
    </xf>
    <xf numFmtId="10" fontId="30" fillId="2" borderId="1" xfId="1" applyNumberFormat="1" applyFont="1" applyAlignment="1">
      <alignment horizontal="center" vertical="center" wrapText="1"/>
    </xf>
    <xf numFmtId="9" fontId="23" fillId="3" borderId="0" xfId="3" applyFont="1" applyFill="1" applyAlignment="1">
      <alignment wrapText="1"/>
    </xf>
    <xf numFmtId="0" fontId="23" fillId="0" borderId="0" xfId="0" applyFont="1" applyAlignment="1">
      <alignment vertical="top"/>
    </xf>
    <xf numFmtId="0" fontId="23" fillId="0" borderId="0" xfId="0" applyFont="1" applyAlignment="1">
      <alignment vertical="top" wrapText="1"/>
    </xf>
    <xf numFmtId="0" fontId="23" fillId="0" borderId="14" xfId="0" applyFont="1" applyBorder="1"/>
    <xf numFmtId="0" fontId="23" fillId="0" borderId="14" xfId="0" applyFont="1" applyBorder="1" applyAlignment="1">
      <alignment horizontal="center" vertical="center"/>
    </xf>
    <xf numFmtId="44" fontId="23" fillId="0" borderId="14" xfId="2" applyFont="1" applyBorder="1" applyAlignment="1">
      <alignment horizontal="center" vertical="center"/>
    </xf>
    <xf numFmtId="0" fontId="23" fillId="0" borderId="14" xfId="0" applyFont="1" applyBorder="1" applyAlignment="1">
      <alignment horizontal="left" vertical="center" wrapText="1"/>
    </xf>
    <xf numFmtId="0" fontId="23" fillId="3" borderId="0" xfId="0" applyFont="1" applyFill="1" applyAlignment="1">
      <alignment horizontal="left" vertical="center"/>
    </xf>
    <xf numFmtId="0" fontId="23" fillId="3" borderId="0" xfId="0" applyFont="1" applyFill="1" applyAlignment="1">
      <alignment horizontal="right" vertical="center"/>
    </xf>
    <xf numFmtId="0" fontId="23" fillId="3" borderId="0" xfId="0" applyFont="1" applyFill="1" applyAlignment="1">
      <alignment horizontal="right" vertical="center" wrapText="1"/>
    </xf>
    <xf numFmtId="0" fontId="31" fillId="0" borderId="14" xfId="0" applyFont="1" applyBorder="1" applyAlignment="1">
      <alignment horizontal="center"/>
    </xf>
    <xf numFmtId="0" fontId="31" fillId="0" borderId="14" xfId="0" applyFont="1" applyBorder="1" applyAlignment="1">
      <alignment horizontal="center" wrapText="1"/>
    </xf>
    <xf numFmtId="0" fontId="23" fillId="0" borderId="19" xfId="0" applyFont="1" applyBorder="1" applyAlignment="1">
      <alignment horizontal="center" vertical="center" wrapText="1"/>
    </xf>
    <xf numFmtId="0" fontId="23" fillId="0" borderId="14" xfId="0" applyFont="1" applyBorder="1" applyAlignment="1">
      <alignment vertical="center" wrapText="1"/>
    </xf>
    <xf numFmtId="0" fontId="23" fillId="3" borderId="0" xfId="0" applyFont="1" applyFill="1" applyAlignment="1">
      <alignment vertical="center"/>
    </xf>
    <xf numFmtId="0" fontId="48" fillId="3" borderId="0" xfId="0" applyFont="1" applyFill="1" applyAlignment="1">
      <alignment vertical="center" wrapText="1"/>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0" fontId="23" fillId="3" borderId="14" xfId="0" applyFont="1" applyFill="1" applyBorder="1" applyAlignment="1">
      <alignment vertical="center"/>
    </xf>
    <xf numFmtId="0" fontId="23" fillId="0" borderId="0" xfId="0" applyFont="1" applyAlignment="1">
      <alignment wrapText="1"/>
    </xf>
    <xf numFmtId="9" fontId="46" fillId="2" borderId="14" xfId="1" applyNumberFormat="1" applyFont="1" applyBorder="1"/>
    <xf numFmtId="9" fontId="46" fillId="2" borderId="14" xfId="1" applyNumberFormat="1" applyFont="1" applyBorder="1" applyAlignment="1">
      <alignment wrapText="1"/>
    </xf>
    <xf numFmtId="0" fontId="31" fillId="0" borderId="14" xfId="0" applyFont="1" applyBorder="1"/>
    <xf numFmtId="43" fontId="49" fillId="10" borderId="85" xfId="6" applyNumberFormat="1" applyFont="1"/>
    <xf numFmtId="44" fontId="49" fillId="10" borderId="85" xfId="6" applyNumberFormat="1" applyFont="1" applyAlignment="1">
      <alignment horizontal="center" vertical="center"/>
    </xf>
    <xf numFmtId="0" fontId="46" fillId="2" borderId="14" xfId="1" applyFont="1" applyBorder="1"/>
    <xf numFmtId="0" fontId="46" fillId="2" borderId="14" xfId="1" applyFont="1" applyBorder="1" applyAlignment="1">
      <alignment wrapText="1"/>
    </xf>
    <xf numFmtId="44" fontId="46" fillId="2" borderId="14" xfId="2" applyFont="1" applyFill="1" applyBorder="1" applyAlignment="1">
      <alignment vertical="center" wrapText="1"/>
    </xf>
    <xf numFmtId="0" fontId="23" fillId="3" borderId="13" xfId="0" applyFont="1" applyFill="1" applyBorder="1"/>
    <xf numFmtId="0" fontId="23" fillId="6" borderId="0" xfId="0" applyFont="1" applyFill="1"/>
    <xf numFmtId="0" fontId="23" fillId="6" borderId="0" xfId="0" applyFont="1" applyFill="1" applyAlignment="1">
      <alignment wrapText="1"/>
    </xf>
    <xf numFmtId="0" fontId="23" fillId="0" borderId="13" xfId="0" applyFont="1" applyBorder="1"/>
    <xf numFmtId="0" fontId="23" fillId="3" borderId="34" xfId="0" applyFont="1" applyFill="1" applyBorder="1" applyAlignment="1">
      <alignment horizontal="left" vertical="center"/>
    </xf>
    <xf numFmtId="0" fontId="23" fillId="3" borderId="6" xfId="0" applyFont="1" applyFill="1" applyBorder="1"/>
    <xf numFmtId="0" fontId="23" fillId="3" borderId="87" xfId="0" applyFont="1" applyFill="1" applyBorder="1" applyAlignment="1">
      <alignment horizontal="right" wrapText="1"/>
    </xf>
    <xf numFmtId="0" fontId="23" fillId="3" borderId="7" xfId="0" applyFont="1" applyFill="1" applyBorder="1" applyAlignment="1">
      <alignment horizontal="right"/>
    </xf>
    <xf numFmtId="0" fontId="31" fillId="0" borderId="18" xfId="0" applyFont="1" applyBorder="1"/>
    <xf numFmtId="0" fontId="23" fillId="3" borderId="10" xfId="0" applyFont="1" applyFill="1" applyBorder="1" applyAlignment="1">
      <alignment vertical="center"/>
    </xf>
    <xf numFmtId="0" fontId="47" fillId="3" borderId="10" xfId="0" applyFont="1" applyFill="1" applyBorder="1" applyAlignment="1">
      <alignment vertical="center" wrapText="1"/>
    </xf>
    <xf numFmtId="0" fontId="47" fillId="3" borderId="11" xfId="0" applyFont="1" applyFill="1" applyBorder="1" applyAlignment="1">
      <alignment vertical="center" wrapText="1"/>
    </xf>
    <xf numFmtId="0" fontId="23" fillId="0" borderId="12" xfId="0" applyFont="1" applyBorder="1"/>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23" fillId="0" borderId="10" xfId="0" applyFont="1" applyBorder="1"/>
    <xf numFmtId="0" fontId="23" fillId="0" borderId="10" xfId="0" applyFont="1" applyBorder="1" applyAlignment="1">
      <alignment wrapText="1"/>
    </xf>
    <xf numFmtId="0" fontId="23" fillId="0" borderId="11" xfId="0" applyFont="1" applyBorder="1" applyAlignment="1">
      <alignment wrapText="1"/>
    </xf>
    <xf numFmtId="0" fontId="31" fillId="0" borderId="75" xfId="0" applyFont="1" applyBorder="1"/>
    <xf numFmtId="0" fontId="23" fillId="0" borderId="78" xfId="0" applyFont="1" applyBorder="1"/>
    <xf numFmtId="0" fontId="23" fillId="0" borderId="78" xfId="0" applyFont="1" applyBorder="1" applyAlignment="1">
      <alignment wrapText="1"/>
    </xf>
    <xf numFmtId="0" fontId="23" fillId="0" borderId="76" xfId="0" applyFont="1" applyBorder="1" applyAlignment="1">
      <alignment wrapText="1"/>
    </xf>
    <xf numFmtId="0" fontId="0" fillId="0" borderId="14" xfId="0" applyBorder="1" applyAlignment="1">
      <alignment horizontal="left" vertical="top" wrapText="1"/>
    </xf>
    <xf numFmtId="0" fontId="0" fillId="0" borderId="0" xfId="0" applyAlignment="1">
      <alignment horizontal="center" vertical="center" wrapText="1"/>
    </xf>
    <xf numFmtId="0" fontId="30" fillId="0" borderId="0" xfId="0" applyFont="1" applyAlignment="1">
      <alignment horizontal="left" vertical="top" wrapText="1"/>
    </xf>
    <xf numFmtId="0" fontId="35" fillId="6" borderId="75" xfId="0" applyFont="1" applyFill="1" applyBorder="1"/>
    <xf numFmtId="0" fontId="35" fillId="6" borderId="78" xfId="0" applyFont="1" applyFill="1" applyBorder="1"/>
    <xf numFmtId="0" fontId="35" fillId="6" borderId="76" xfId="0" applyFont="1" applyFill="1" applyBorder="1"/>
    <xf numFmtId="0" fontId="29" fillId="6" borderId="0" xfId="0" applyFont="1" applyFill="1"/>
    <xf numFmtId="0" fontId="0" fillId="0" borderId="14" xfId="0" applyBorder="1" applyAlignment="1">
      <alignment vertical="top" wrapText="1"/>
    </xf>
    <xf numFmtId="0" fontId="0" fillId="0" borderId="14" xfId="0" quotePrefix="1" applyBorder="1" applyAlignment="1">
      <alignment vertical="top" wrapText="1"/>
    </xf>
    <xf numFmtId="0" fontId="0" fillId="0" borderId="14" xfId="0" quotePrefix="1" applyBorder="1" applyAlignment="1">
      <alignment vertical="top"/>
    </xf>
    <xf numFmtId="0" fontId="0" fillId="0" borderId="14" xfId="0" applyBorder="1" applyAlignment="1">
      <alignment vertical="top"/>
    </xf>
    <xf numFmtId="0" fontId="0" fillId="0" borderId="14" xfId="0" applyBorder="1" applyAlignment="1">
      <alignment horizontal="left" vertical="top"/>
    </xf>
    <xf numFmtId="0" fontId="0" fillId="0" borderId="14" xfId="0" quotePrefix="1" applyBorder="1" applyAlignment="1">
      <alignment horizontal="left" vertical="top" wrapText="1"/>
    </xf>
    <xf numFmtId="0" fontId="0" fillId="0" borderId="14" xfId="0" quotePrefix="1" applyBorder="1" applyAlignment="1">
      <alignment horizontal="left" vertical="top"/>
    </xf>
    <xf numFmtId="0" fontId="21" fillId="0" borderId="22" xfId="5" applyBorder="1" applyAlignment="1">
      <alignment vertical="top"/>
    </xf>
    <xf numFmtId="0" fontId="4" fillId="0" borderId="23" xfId="0" applyFont="1" applyBorder="1" applyAlignment="1">
      <alignment vertical="top" wrapText="1"/>
    </xf>
    <xf numFmtId="0" fontId="21" fillId="0" borderId="14" xfId="5" applyBorder="1"/>
    <xf numFmtId="0" fontId="4" fillId="0" borderId="14" xfId="0" applyFont="1" applyBorder="1" applyAlignment="1">
      <alignment wrapText="1"/>
    </xf>
    <xf numFmtId="10" fontId="23" fillId="2" borderId="1" xfId="1" applyNumberFormat="1" applyFont="1" applyAlignment="1">
      <alignment horizontal="center" vertical="center" wrapText="1"/>
    </xf>
    <xf numFmtId="1" fontId="23" fillId="2" borderId="86" xfId="1" applyNumberFormat="1" applyFont="1" applyBorder="1" applyAlignment="1">
      <alignment horizontal="center" vertical="center" wrapText="1"/>
    </xf>
    <xf numFmtId="1" fontId="23" fillId="2" borderId="1" xfId="1" applyNumberFormat="1" applyFont="1" applyAlignment="1">
      <alignment horizontal="center" vertical="center" wrapText="1"/>
    </xf>
    <xf numFmtId="168" fontId="0" fillId="0" borderId="0" xfId="2" applyNumberFormat="1" applyFont="1" applyAlignment="1">
      <alignment horizontal="right" vertical="center"/>
    </xf>
    <xf numFmtId="0" fontId="20" fillId="8" borderId="2" xfId="0" applyFont="1" applyFill="1" applyBorder="1" applyAlignment="1">
      <alignment horizontal="left"/>
    </xf>
    <xf numFmtId="0" fontId="20" fillId="8" borderId="5" xfId="0" applyFont="1" applyFill="1" applyBorder="1" applyAlignment="1">
      <alignment horizontal="left"/>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7"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wrapText="1"/>
    </xf>
    <xf numFmtId="0" fontId="30" fillId="0" borderId="79" xfId="0" applyFont="1" applyBorder="1" applyAlignment="1">
      <alignment horizontal="left" vertical="top" wrapText="1"/>
    </xf>
    <xf numFmtId="0" fontId="30" fillId="0" borderId="77" xfId="0" applyFont="1" applyBorder="1" applyAlignment="1">
      <alignment horizontal="left" vertical="top" wrapText="1"/>
    </xf>
    <xf numFmtId="0" fontId="30" fillId="0" borderId="34" xfId="0" applyFont="1" applyBorder="1" applyAlignment="1">
      <alignment horizontal="left" vertical="top" wrapText="1"/>
    </xf>
    <xf numFmtId="44" fontId="23" fillId="0" borderId="2" xfId="2" applyFont="1" applyBorder="1" applyAlignment="1">
      <alignment horizontal="left" wrapText="1"/>
    </xf>
    <xf numFmtId="44" fontId="23" fillId="0" borderId="4" xfId="2" applyFont="1" applyBorder="1" applyAlignment="1">
      <alignment horizontal="left" wrapText="1"/>
    </xf>
    <xf numFmtId="44" fontId="23" fillId="0" borderId="5" xfId="2" applyFont="1" applyBorder="1" applyAlignment="1">
      <alignment horizontal="left" wrapText="1"/>
    </xf>
    <xf numFmtId="0" fontId="23" fillId="0" borderId="79" xfId="0" applyFont="1" applyBorder="1" applyAlignment="1">
      <alignment horizontal="left" vertical="center" wrapText="1"/>
    </xf>
    <xf numFmtId="0" fontId="23" fillId="0" borderId="77" xfId="0" applyFont="1" applyBorder="1" applyAlignment="1">
      <alignment horizontal="left" vertical="center" wrapText="1"/>
    </xf>
    <xf numFmtId="0" fontId="23" fillId="0" borderId="34" xfId="0" applyFont="1" applyBorder="1" applyAlignment="1">
      <alignment horizontal="left" vertical="center" wrapText="1"/>
    </xf>
    <xf numFmtId="0" fontId="30" fillId="0" borderId="75" xfId="0" applyFont="1" applyBorder="1" applyAlignment="1">
      <alignment horizontal="left" vertical="top" wrapText="1"/>
    </xf>
    <xf numFmtId="0" fontId="30" fillId="0" borderId="78" xfId="0" applyFont="1" applyBorder="1" applyAlignment="1">
      <alignment horizontal="left" vertical="top" wrapText="1"/>
    </xf>
    <xf numFmtId="0" fontId="30" fillId="0" borderId="76" xfId="0" applyFont="1" applyBorder="1" applyAlignment="1">
      <alignment horizontal="left" vertical="top" wrapText="1"/>
    </xf>
    <xf numFmtId="0" fontId="23" fillId="3" borderId="0" xfId="0" applyFont="1" applyFill="1" applyAlignment="1">
      <alignment horizontal="left" vertical="center" wrapText="1"/>
    </xf>
    <xf numFmtId="0" fontId="23" fillId="0" borderId="14" xfId="0" applyFont="1" applyBorder="1" applyAlignment="1">
      <alignment horizontal="left" vertical="center" wrapText="1"/>
    </xf>
    <xf numFmtId="0" fontId="23" fillId="0" borderId="18" xfId="0" applyFont="1" applyBorder="1" applyAlignment="1">
      <alignment horizontal="left" wrapText="1"/>
    </xf>
    <xf numFmtId="0" fontId="23" fillId="0" borderId="10" xfId="0" applyFont="1" applyBorder="1" applyAlignment="1">
      <alignment horizontal="left" wrapText="1"/>
    </xf>
    <xf numFmtId="0" fontId="23" fillId="0" borderId="11" xfId="0" applyFont="1" applyBorder="1" applyAlignment="1">
      <alignment horizontal="left" wrapText="1"/>
    </xf>
    <xf numFmtId="0" fontId="23" fillId="3" borderId="14" xfId="2" applyNumberFormat="1" applyFont="1" applyFill="1" applyBorder="1" applyAlignment="1">
      <alignment horizontal="left" vertical="center" wrapText="1"/>
    </xf>
    <xf numFmtId="44" fontId="30" fillId="3" borderId="12" xfId="2" applyFont="1" applyFill="1" applyBorder="1" applyAlignment="1">
      <alignment horizontal="left" vertical="center" wrapText="1"/>
    </xf>
    <xf numFmtId="44" fontId="30" fillId="3" borderId="14" xfId="2" applyFont="1" applyFill="1" applyBorder="1" applyAlignment="1">
      <alignment horizontal="left" vertical="center" wrapText="1"/>
    </xf>
    <xf numFmtId="0" fontId="23" fillId="0" borderId="18"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17" fillId="7" borderId="3"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0" fillId="4" borderId="15" xfId="0" applyFont="1" applyFill="1" applyBorder="1" applyAlignment="1">
      <alignment horizontal="right" vertical="center"/>
    </xf>
    <xf numFmtId="0" fontId="10" fillId="4" borderId="17" xfId="0" applyFont="1" applyFill="1" applyBorder="1" applyAlignment="1">
      <alignment horizontal="right" vertical="center"/>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4" fillId="3" borderId="77" xfId="0" applyFont="1" applyFill="1" applyBorder="1" applyAlignment="1">
      <alignment horizontal="left" vertical="top" wrapText="1"/>
    </xf>
    <xf numFmtId="0" fontId="4" fillId="11" borderId="0" xfId="0" applyFont="1" applyFill="1" applyAlignment="1">
      <alignment horizontal="left" vertical="center" wrapText="1"/>
    </xf>
    <xf numFmtId="0" fontId="35" fillId="6" borderId="75" xfId="0" applyFont="1" applyFill="1" applyBorder="1" applyAlignment="1">
      <alignment horizontal="left" vertical="top" wrapText="1"/>
    </xf>
    <xf numFmtId="0" fontId="35" fillId="6" borderId="78" xfId="0" applyFont="1" applyFill="1" applyBorder="1" applyAlignment="1">
      <alignment horizontal="left" vertical="top" wrapText="1"/>
    </xf>
    <xf numFmtId="0" fontId="35" fillId="6" borderId="76" xfId="0" applyFont="1" applyFill="1" applyBorder="1" applyAlignment="1">
      <alignment horizontal="left" vertical="top" wrapText="1"/>
    </xf>
    <xf numFmtId="0" fontId="40" fillId="0" borderId="63" xfId="0" applyFont="1" applyBorder="1" applyAlignment="1">
      <alignment horizontal="center"/>
    </xf>
    <xf numFmtId="0" fontId="40" fillId="0" borderId="51" xfId="0" applyFont="1" applyBorder="1" applyAlignment="1">
      <alignment horizontal="center"/>
    </xf>
    <xf numFmtId="0" fontId="35" fillId="6" borderId="18" xfId="0" applyFont="1" applyFill="1" applyBorder="1" applyAlignment="1">
      <alignment horizontal="left" vertical="top" wrapText="1"/>
    </xf>
    <xf numFmtId="0" fontId="35" fillId="6" borderId="10" xfId="0" applyFont="1" applyFill="1" applyBorder="1" applyAlignment="1">
      <alignment horizontal="left" vertical="top" wrapText="1"/>
    </xf>
    <xf numFmtId="0" fontId="35" fillId="6" borderId="11" xfId="0" applyFont="1" applyFill="1" applyBorder="1" applyAlignment="1">
      <alignment horizontal="left" vertical="top" wrapText="1"/>
    </xf>
    <xf numFmtId="0" fontId="40" fillId="0" borderId="81" xfId="0" applyFont="1" applyBorder="1" applyAlignment="1">
      <alignment horizontal="center"/>
    </xf>
    <xf numFmtId="0" fontId="40" fillId="0" borderId="64" xfId="0" applyFont="1" applyBorder="1" applyAlignment="1">
      <alignment horizontal="center"/>
    </xf>
    <xf numFmtId="0" fontId="40" fillId="0" borderId="52" xfId="0" applyFont="1" applyBorder="1" applyAlignment="1">
      <alignment horizontal="center"/>
    </xf>
    <xf numFmtId="0" fontId="35" fillId="6" borderId="79" xfId="0" applyFont="1" applyFill="1" applyBorder="1" applyAlignment="1">
      <alignment horizontal="left" vertical="top" wrapText="1"/>
    </xf>
    <xf numFmtId="0" fontId="35" fillId="6" borderId="77" xfId="0" applyFont="1" applyFill="1" applyBorder="1" applyAlignment="1">
      <alignment horizontal="left" vertical="top" wrapText="1"/>
    </xf>
    <xf numFmtId="0" fontId="35" fillId="6" borderId="34" xfId="0" applyFont="1" applyFill="1" applyBorder="1" applyAlignment="1">
      <alignment horizontal="left" vertical="top" wrapText="1"/>
    </xf>
    <xf numFmtId="0" fontId="0" fillId="0" borderId="80" xfId="0" applyBorder="1" applyAlignment="1">
      <alignment horizontal="left" vertical="center" wrapText="1"/>
    </xf>
    <xf numFmtId="0" fontId="0" fillId="0" borderId="12"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12" xfId="0" applyBorder="1" applyAlignment="1">
      <alignment horizontal="left" vertical="top" wrapText="1"/>
    </xf>
    <xf numFmtId="0" fontId="0" fillId="0" borderId="68" xfId="0" applyBorder="1" applyAlignment="1">
      <alignment horizontal="left" vertical="top" wrapText="1"/>
    </xf>
    <xf numFmtId="0" fontId="0" fillId="0" borderId="14"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167" fontId="39" fillId="3" borderId="15" xfId="0" applyNumberFormat="1" applyFont="1" applyFill="1" applyBorder="1" applyAlignment="1">
      <alignment horizontal="center" vertical="center"/>
    </xf>
    <xf numFmtId="167" fontId="39" fillId="3" borderId="17" xfId="0" applyNumberFormat="1" applyFont="1" applyFill="1" applyBorder="1" applyAlignment="1">
      <alignment horizontal="center" vertical="center"/>
    </xf>
    <xf numFmtId="0" fontId="33" fillId="3" borderId="8" xfId="0" applyFont="1" applyFill="1" applyBorder="1" applyAlignment="1">
      <alignment horizontal="center" vertical="center" wrapText="1"/>
    </xf>
    <xf numFmtId="0" fontId="3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3" fillId="3" borderId="0" xfId="0" applyFont="1" applyFill="1" applyAlignment="1">
      <alignment horizontal="center" vertical="center" wrapText="1"/>
    </xf>
    <xf numFmtId="0" fontId="20" fillId="8" borderId="29" xfId="0" applyFont="1" applyFill="1" applyBorder="1" applyAlignment="1">
      <alignment horizontal="center"/>
    </xf>
    <xf numFmtId="0" fontId="20" fillId="8" borderId="84" xfId="0" applyFont="1" applyFill="1" applyBorder="1" applyAlignment="1">
      <alignment horizontal="center"/>
    </xf>
    <xf numFmtId="0" fontId="20" fillId="8" borderId="45" xfId="0" applyFont="1" applyFill="1" applyBorder="1" applyAlignment="1">
      <alignment horizontal="center"/>
    </xf>
    <xf numFmtId="166" fontId="33" fillId="0" borderId="60" xfId="4" applyNumberFormat="1" applyFont="1" applyBorder="1" applyAlignment="1">
      <alignment horizontal="center" vertical="center"/>
    </xf>
    <xf numFmtId="166" fontId="33" fillId="0" borderId="47" xfId="4" applyNumberFormat="1" applyFont="1" applyBorder="1" applyAlignment="1">
      <alignment horizontal="center" vertical="center"/>
    </xf>
    <xf numFmtId="166" fontId="33" fillId="0" borderId="29" xfId="4" applyNumberFormat="1" applyFont="1" applyBorder="1" applyAlignment="1">
      <alignment horizontal="center" vertical="center"/>
    </xf>
    <xf numFmtId="166" fontId="33" fillId="0" borderId="45" xfId="4" applyNumberFormat="1" applyFont="1" applyBorder="1" applyAlignment="1">
      <alignment horizontal="center" vertical="center"/>
    </xf>
    <xf numFmtId="0" fontId="40" fillId="4" borderId="15" xfId="0" applyFont="1" applyFill="1" applyBorder="1" applyAlignment="1">
      <alignment horizontal="right" vertical="center"/>
    </xf>
    <xf numFmtId="0" fontId="40" fillId="4" borderId="17" xfId="0" applyFont="1" applyFill="1" applyBorder="1" applyAlignment="1">
      <alignment horizontal="right" vertical="center"/>
    </xf>
    <xf numFmtId="0" fontId="32" fillId="5" borderId="15" xfId="1" applyFont="1" applyFill="1" applyBorder="1" applyAlignment="1">
      <alignment horizontal="center"/>
    </xf>
    <xf numFmtId="0" fontId="32" fillId="5" borderId="17" xfId="1" applyFont="1" applyFill="1" applyBorder="1" applyAlignment="1">
      <alignment horizontal="center"/>
    </xf>
    <xf numFmtId="0" fontId="23" fillId="3" borderId="60" xfId="0" applyFont="1" applyFill="1" applyBorder="1" applyAlignment="1">
      <alignment vertical="center" wrapText="1"/>
    </xf>
    <xf numFmtId="0" fontId="23" fillId="3" borderId="47" xfId="0" applyFont="1" applyFill="1" applyBorder="1" applyAlignment="1">
      <alignment vertical="center" wrapText="1"/>
    </xf>
    <xf numFmtId="0" fontId="31" fillId="0" borderId="29" xfId="0" applyFont="1" applyBorder="1" applyAlignment="1">
      <alignment horizontal="left" vertical="center" wrapText="1"/>
    </xf>
    <xf numFmtId="0" fontId="31" fillId="0" borderId="45" xfId="0" applyFont="1" applyBorder="1" applyAlignment="1">
      <alignment horizontal="left" vertical="center" wrapText="1"/>
    </xf>
    <xf numFmtId="0" fontId="31" fillId="0" borderId="60" xfId="0" applyFont="1" applyBorder="1" applyAlignment="1">
      <alignment horizontal="left" vertical="center" wrapText="1"/>
    </xf>
    <xf numFmtId="0" fontId="31" fillId="0" borderId="47" xfId="0" applyFont="1" applyBorder="1" applyAlignment="1">
      <alignment horizontal="left" vertical="center" wrapText="1"/>
    </xf>
    <xf numFmtId="0" fontId="35" fillId="7" borderId="3"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31" fillId="3" borderId="29" xfId="0" applyFont="1" applyFill="1" applyBorder="1" applyAlignment="1">
      <alignment horizontal="left" vertical="top" wrapText="1"/>
    </xf>
    <xf numFmtId="0" fontId="31" fillId="3" borderId="45" xfId="0" applyFont="1" applyFill="1" applyBorder="1" applyAlignment="1">
      <alignment horizontal="left" vertical="top" wrapText="1"/>
    </xf>
    <xf numFmtId="167" fontId="39" fillId="3" borderId="2" xfId="0" applyNumberFormat="1" applyFont="1" applyFill="1" applyBorder="1" applyAlignment="1">
      <alignment horizontal="center" vertical="center"/>
    </xf>
    <xf numFmtId="167" fontId="39" fillId="3" borderId="5" xfId="0" applyNumberFormat="1" applyFont="1" applyFill="1" applyBorder="1" applyAlignment="1">
      <alignment horizontal="center" vertical="center"/>
    </xf>
    <xf numFmtId="0" fontId="31" fillId="3" borderId="15" xfId="0" applyFont="1" applyFill="1" applyBorder="1" applyAlignment="1">
      <alignment horizontal="left" vertical="center" wrapText="1"/>
    </xf>
    <xf numFmtId="0" fontId="31" fillId="3" borderId="17" xfId="0" applyFont="1" applyFill="1" applyBorder="1" applyAlignment="1">
      <alignment horizontal="left" vertical="center" wrapText="1"/>
    </xf>
    <xf numFmtId="0" fontId="28" fillId="0" borderId="14" xfId="0" applyFont="1" applyBorder="1" applyAlignment="1">
      <alignment horizontal="left" vertical="center"/>
    </xf>
    <xf numFmtId="0" fontId="43" fillId="3" borderId="15" xfId="0" applyFont="1" applyFill="1" applyBorder="1" applyAlignment="1">
      <alignment horizontal="left" vertical="top" wrapText="1"/>
    </xf>
    <xf numFmtId="0" fontId="43" fillId="3" borderId="16" xfId="0" applyFont="1" applyFill="1" applyBorder="1" applyAlignment="1">
      <alignment horizontal="left" vertical="top" wrapText="1"/>
    </xf>
    <xf numFmtId="0" fontId="43" fillId="3" borderId="17" xfId="0" applyFont="1" applyFill="1" applyBorder="1" applyAlignment="1">
      <alignment horizontal="left" vertical="top" wrapText="1"/>
    </xf>
    <xf numFmtId="0" fontId="27" fillId="7" borderId="15" xfId="0" applyFont="1" applyFill="1" applyBorder="1" applyAlignment="1">
      <alignment horizontal="center" vertical="center"/>
    </xf>
    <xf numFmtId="0" fontId="27" fillId="7" borderId="16" xfId="0" applyFont="1" applyFill="1" applyBorder="1" applyAlignment="1">
      <alignment horizontal="center" vertical="center"/>
    </xf>
    <xf numFmtId="0" fontId="27" fillId="7" borderId="17" xfId="0" applyFont="1" applyFill="1" applyBorder="1" applyAlignment="1">
      <alignment horizontal="center" vertical="center"/>
    </xf>
    <xf numFmtId="0" fontId="7" fillId="0" borderId="72" xfId="0" applyFont="1" applyBorder="1" applyAlignment="1">
      <alignment vertical="center" wrapText="1"/>
    </xf>
    <xf numFmtId="0" fontId="7" fillId="0" borderId="68" xfId="0" applyFont="1" applyBorder="1" applyAlignment="1">
      <alignment vertical="center" wrapText="1"/>
    </xf>
    <xf numFmtId="0" fontId="7" fillId="0" borderId="67" xfId="0" applyFont="1" applyBorder="1" applyAlignment="1">
      <alignment vertical="center" wrapText="1"/>
    </xf>
    <xf numFmtId="0" fontId="7" fillId="0" borderId="67" xfId="0" applyFont="1" applyBorder="1" applyAlignment="1">
      <alignment horizontal="left" vertical="center" wrapText="1"/>
    </xf>
    <xf numFmtId="0" fontId="7" fillId="0" borderId="68" xfId="0" applyFont="1" applyBorder="1" applyAlignment="1">
      <alignment horizontal="left" vertical="center" wrapText="1"/>
    </xf>
    <xf numFmtId="0" fontId="7" fillId="0" borderId="69" xfId="0" applyFont="1" applyBorder="1" applyAlignment="1">
      <alignment horizontal="left" vertical="center" wrapText="1"/>
    </xf>
    <xf numFmtId="0" fontId="7" fillId="0" borderId="67" xfId="0" applyFont="1" applyBorder="1" applyAlignment="1">
      <alignment vertical="center"/>
    </xf>
    <xf numFmtId="0" fontId="7" fillId="0" borderId="68" xfId="0" applyFont="1" applyBorder="1" applyAlignment="1">
      <alignment vertical="center"/>
    </xf>
    <xf numFmtId="0" fontId="7" fillId="0" borderId="73" xfId="0" applyFont="1" applyBorder="1" applyAlignment="1">
      <alignment vertical="center" wrapText="1"/>
    </xf>
    <xf numFmtId="0" fontId="0" fillId="3" borderId="0" xfId="0" applyFill="1" applyAlignment="1"/>
    <xf numFmtId="9" fontId="1" fillId="0" borderId="0" xfId="3" applyFont="1" applyAlignment="1">
      <alignment horizontal="center" vertical="center"/>
    </xf>
  </cellXfs>
  <cellStyles count="7">
    <cellStyle name="Ausgabe" xfId="6" builtinId="21"/>
    <cellStyle name="Eingabe" xfId="1" builtinId="20"/>
    <cellStyle name="Komma" xfId="4" builtinId="3"/>
    <cellStyle name="Link" xfId="5" builtinId="8"/>
    <cellStyle name="Prozent" xfId="3" builtinId="5"/>
    <cellStyle name="Standard" xfId="0" builtinId="0"/>
    <cellStyle name="Währung" xfId="2" builtinId="4"/>
  </cellStyles>
  <dxfs count="18">
    <dxf>
      <font>
        <color rgb="FF9C0006"/>
      </font>
    </dxf>
    <dxf>
      <font>
        <color theme="6"/>
      </font>
    </dxf>
    <dxf>
      <font>
        <color rgb="FF9C0006"/>
      </font>
    </dxf>
    <dxf>
      <font>
        <b val="0"/>
        <i val="0"/>
        <color theme="6" tint="-0.24994659260841701"/>
      </font>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numFmt numFmtId="168" formatCode="#,##0\ &quot;€&quo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dxf>
    <dxf>
      <alignment horizontal="left" vertical="center" textRotation="0" wrapText="1" indent="0" justifyLastLine="0" shrinkToFit="0" readingOrder="0"/>
    </dxf>
  </dxfs>
  <tableStyles count="0" defaultTableStyle="TableStyleMedium2" defaultPivotStyle="PivotStyleMedium9"/>
  <colors>
    <mruColors>
      <color rgb="FF004F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B3:O121" totalsRowShown="0" headerRowDxfId="17">
  <autoFilter ref="B3:O121" xr:uid="{00000000-0009-0000-0100-000002000000}"/>
  <tableColumns count="14">
    <tableColumn id="11" xr3:uid="{00000000-0010-0000-0000-00000B000000}" name="Kriterium Nr" dataDxfId="16">
      <calculatedColumnFormula>_xlfn.IFNA(VLOOKUP(Tabelle13[[#This Row],[Kriterium (eine genaue Beschreibung befindet sich im Tabellenblatt Kriterienkatalog)]],Kriterienkatalog!C:D,2,FALSE),"")</calculatedColumnFormula>
    </tableColumn>
    <tableColumn id="1" xr3:uid="{00000000-0010-0000-0000-000001000000}" name="Kriterium (eine genaue Beschreibung befindet sich im Tabellenblatt Kriterienkatalog)" dataDxfId="15"/>
    <tableColumn id="2" xr3:uid="{00000000-0010-0000-0000-000002000000}" name="Kurzbezeichnung" dataDxfId="14"/>
    <tableColumn id="3" xr3:uid="{00000000-0010-0000-0000-000003000000}" name="Jahr" dataDxfId="13"/>
    <tableColumn id="4" xr3:uid="{00000000-0010-0000-0000-000004000000}" name="Kosten / Nutzen" dataDxfId="12"/>
    <tableColumn id="5" xr3:uid="{00000000-0010-0000-0000-000005000000}" name="haushaltswirksam (hw) / nicht haushaltswirksam (nhw)" dataDxfId="11"/>
    <tableColumn id="6" xr3:uid="{00000000-0010-0000-0000-000006000000}" name="Tagessatz / Kosten" dataDxfId="10" dataCellStyle="Währung"/>
    <tableColumn id="7" xr3:uid="{00000000-0010-0000-0000-000007000000}" name="Tage pro Jahr / Anzahl" dataDxfId="9"/>
    <tableColumn id="13" xr3:uid="{00000000-0010-0000-0000-00000D000000}" name="Menge " dataDxfId="8"/>
    <tableColumn id="8" xr3:uid="{00000000-0010-0000-0000-000008000000}" name="alternative Angabe Kosten" dataDxfId="7" dataCellStyle="Währung"/>
    <tableColumn id="12" xr3:uid="{00000000-0010-0000-0000-00000C000000}" name="Riskofaktor (in %)" dataDxfId="6" dataCellStyle="Prozent"/>
    <tableColumn id="9" xr3:uid="{00000000-0010-0000-0000-000009000000}" name="Gesamtsumme" dataDxfId="5" dataCellStyle="Währung">
      <calculatedColumnFormula>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calculatedColumnFormula>
    </tableColumn>
    <tableColumn id="14" xr3:uid="{00000000-0010-0000-0000-00000E000000}" name="Gesamtsumme inkl. Diskontierungsfaktor" dataDxfId="4" dataCellStyle="Währung">
      <calculatedColumnFormula>(IF(Tabelle13[[#This Row],[Jahr]]=2023,'Kosten DVC'!$C$55,IF(Tabelle13[[#This Row],[Jahr]]=2024,'Kosten DVC'!$E$55,IF(Tabelle13[[#This Row],[Jahr]]=2025,'Kosten DVC'!$G$55,IF(Tabelle13[[#This Row],[Jahr]]=2026,'Kosten DVC'!$I$55,IF(Tabelle13[[#This Row],[Jahr]]=2027,'Kosten DVC'!$K$55,IF(Tabelle13[[#This Row],[Jahr]]=2028,'Kosten DVC'!$M$55,""))))))*M4)</calculatedColumnFormula>
    </tableColumn>
    <tableColumn id="10" xr3:uid="{00000000-0010-0000-0000-00000A000000}" name="Kommenta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tabSelected="1" zoomScale="90" zoomScaleNormal="90" workbookViewId="0" xr3:uid="{AEA406A1-0E4B-5B11-9CD5-51D6E497D94C}">
      <selection activeCell="B3" sqref="B3:C3"/>
    </sheetView>
  </sheetViews>
  <sheetFormatPr defaultColWidth="10.85546875" defaultRowHeight="14.25"/>
  <cols>
    <col min="1" max="1" width="2.28515625" style="36" customWidth="1"/>
    <col min="2" max="2" width="42.5703125" style="37" bestFit="1" customWidth="1"/>
    <col min="3" max="3" width="199" style="24" customWidth="1"/>
    <col min="4" max="5" width="10.85546875" style="36"/>
    <col min="6" max="6" width="129.5703125" style="2" customWidth="1"/>
    <col min="7" max="16384" width="10.85546875" style="2"/>
  </cols>
  <sheetData>
    <row r="1" spans="1:6" ht="5.25" customHeight="1" thickBot="1"/>
    <row r="2" spans="1:6" ht="24.4" customHeight="1">
      <c r="A2" s="2"/>
      <c r="B2" s="352" t="s">
        <v>0</v>
      </c>
      <c r="C2" s="353"/>
      <c r="D2" s="2"/>
      <c r="E2" s="2"/>
    </row>
    <row r="3" spans="1:6" ht="308.25" customHeight="1">
      <c r="A3" s="2"/>
      <c r="B3" s="354" t="s">
        <v>1</v>
      </c>
      <c r="C3" s="355"/>
      <c r="D3" s="2"/>
      <c r="E3" s="2"/>
    </row>
    <row r="4" spans="1:6" ht="66" customHeight="1" thickBot="1">
      <c r="A4" s="2"/>
      <c r="B4" s="356" t="s">
        <v>2</v>
      </c>
      <c r="C4" s="357"/>
      <c r="D4" s="2"/>
      <c r="E4" s="2"/>
    </row>
    <row r="5" spans="1:6" ht="12" customHeight="1" thickBot="1">
      <c r="A5" s="2"/>
      <c r="B5" s="252"/>
      <c r="C5" s="252"/>
      <c r="D5" s="2"/>
      <c r="E5" s="2"/>
    </row>
    <row r="6" spans="1:6" ht="21.75" customHeight="1">
      <c r="A6" s="2"/>
      <c r="B6" s="352" t="s">
        <v>3</v>
      </c>
      <c r="C6" s="353"/>
      <c r="D6" s="2"/>
      <c r="E6" s="2"/>
    </row>
    <row r="7" spans="1:6" ht="356.25" customHeight="1" thickBot="1">
      <c r="A7" s="2"/>
      <c r="B7" s="354" t="s">
        <v>4</v>
      </c>
      <c r="C7" s="355"/>
      <c r="D7" s="2"/>
      <c r="E7" s="2"/>
    </row>
    <row r="8" spans="1:6" ht="7.5" customHeight="1" thickBot="1">
      <c r="A8" s="2"/>
      <c r="B8" s="38"/>
      <c r="C8" s="39"/>
      <c r="D8" s="2"/>
      <c r="E8" s="2"/>
    </row>
    <row r="9" spans="1:6" ht="23.25" customHeight="1">
      <c r="A9" s="2"/>
      <c r="B9" s="352" t="s">
        <v>5</v>
      </c>
      <c r="C9" s="353"/>
      <c r="D9" s="2"/>
      <c r="E9" s="2"/>
    </row>
    <row r="10" spans="1:6" ht="409.6" customHeight="1" thickBot="1">
      <c r="A10" s="2"/>
      <c r="B10" s="358" t="s">
        <v>6</v>
      </c>
      <c r="C10" s="359"/>
      <c r="D10" s="2"/>
      <c r="E10" s="2"/>
    </row>
    <row r="11" spans="1:6" ht="18.75" customHeight="1" thickBot="1">
      <c r="A11" s="2"/>
      <c r="B11" s="252"/>
      <c r="C11" s="252"/>
      <c r="D11" s="2"/>
      <c r="E11" s="2"/>
    </row>
    <row r="12" spans="1:6" ht="21" customHeight="1">
      <c r="A12" s="2"/>
      <c r="B12" s="352" t="s">
        <v>7</v>
      </c>
      <c r="C12" s="353"/>
      <c r="D12" s="2"/>
      <c r="E12" s="2"/>
    </row>
    <row r="13" spans="1:6" ht="181.15" customHeight="1" thickBot="1">
      <c r="A13" s="2"/>
      <c r="B13" s="354" t="s">
        <v>8</v>
      </c>
      <c r="C13" s="355"/>
      <c r="D13" s="2"/>
      <c r="E13" s="2"/>
      <c r="F13" s="24"/>
    </row>
    <row r="14" spans="1:6" ht="10.15" customHeight="1" thickBot="1">
      <c r="A14" s="2"/>
      <c r="B14" s="38"/>
      <c r="C14" s="39"/>
      <c r="D14" s="2"/>
      <c r="E14" s="2"/>
    </row>
    <row r="15" spans="1:6" ht="21" customHeight="1">
      <c r="A15" s="2"/>
      <c r="B15" s="352" t="s">
        <v>9</v>
      </c>
      <c r="C15" s="353"/>
      <c r="D15" s="2"/>
      <c r="E15" s="2"/>
    </row>
    <row r="16" spans="1:6" ht="180.75" customHeight="1" thickBot="1">
      <c r="A16" s="2"/>
      <c r="B16" s="354" t="s">
        <v>10</v>
      </c>
      <c r="C16" s="355"/>
      <c r="D16" s="2"/>
      <c r="E16" s="2"/>
    </row>
    <row r="17" spans="1:5" ht="21" customHeight="1" thickBot="1">
      <c r="A17" s="2"/>
      <c r="B17" s="38"/>
      <c r="C17" s="39"/>
      <c r="D17" s="2"/>
      <c r="E17" s="2"/>
    </row>
    <row r="18" spans="1:5" ht="13.9">
      <c r="A18" s="2"/>
      <c r="B18" s="43" t="s">
        <v>11</v>
      </c>
      <c r="C18" s="127" t="s">
        <v>12</v>
      </c>
      <c r="D18" s="2"/>
      <c r="E18" s="2"/>
    </row>
    <row r="19" spans="1:5" ht="18.75" customHeight="1">
      <c r="B19" s="44" t="s">
        <v>13</v>
      </c>
      <c r="C19" s="251" t="s">
        <v>14</v>
      </c>
    </row>
    <row r="20" spans="1:5">
      <c r="B20" s="45" t="s">
        <v>15</v>
      </c>
      <c r="C20" s="251" t="s">
        <v>16</v>
      </c>
    </row>
    <row r="21" spans="1:5">
      <c r="A21" s="2"/>
      <c r="B21" s="46" t="s">
        <v>17</v>
      </c>
      <c r="C21" s="251" t="s">
        <v>18</v>
      </c>
      <c r="D21" s="2"/>
      <c r="E21" s="2"/>
    </row>
    <row r="22" spans="1:5">
      <c r="B22" s="44" t="s">
        <v>19</v>
      </c>
      <c r="C22" s="251" t="s">
        <v>20</v>
      </c>
    </row>
    <row r="23" spans="1:5">
      <c r="A23" s="2"/>
      <c r="B23" s="45" t="s">
        <v>21</v>
      </c>
      <c r="C23" s="251" t="s">
        <v>22</v>
      </c>
      <c r="D23" s="2"/>
      <c r="E23" s="2"/>
    </row>
    <row r="24" spans="1:5" ht="29.65" customHeight="1">
      <c r="A24" s="2"/>
      <c r="B24" s="44" t="s">
        <v>23</v>
      </c>
      <c r="C24" s="251" t="s">
        <v>24</v>
      </c>
      <c r="D24" s="2"/>
      <c r="E24" s="2"/>
    </row>
    <row r="25" spans="1:5">
      <c r="A25" s="2"/>
      <c r="B25" s="344" t="s">
        <v>25</v>
      </c>
      <c r="C25" s="345" t="s">
        <v>26</v>
      </c>
      <c r="D25" s="2"/>
      <c r="E25" s="2"/>
    </row>
    <row r="26" spans="1:5">
      <c r="B26" s="346" t="s">
        <v>27</v>
      </c>
      <c r="C26" s="347" t="s">
        <v>28</v>
      </c>
    </row>
  </sheetData>
  <mergeCells count="11">
    <mergeCell ref="B15:C15"/>
    <mergeCell ref="B16:C16"/>
    <mergeCell ref="B2:C2"/>
    <mergeCell ref="B3:C3"/>
    <mergeCell ref="B4:C4"/>
    <mergeCell ref="B6:C6"/>
    <mergeCell ref="B7:C7"/>
    <mergeCell ref="B9:C9"/>
    <mergeCell ref="B10:C10"/>
    <mergeCell ref="B12:C12"/>
    <mergeCell ref="B13:C13"/>
  </mergeCells>
  <hyperlinks>
    <hyperlink ref="B29" location="Glossar!A1" display="Glossar" xr:uid="{00000000-0004-0000-0000-000000000000}"/>
    <hyperlink ref="B28" location="Ergebnisblatt!A1" display="Ergebnisblatt" xr:uid="{00000000-0004-0000-0000-000001000000}"/>
    <hyperlink ref="B19" location="'Zentrale Annahmen'!A1" display="'Zentrale Annahmen" xr:uid="{00000000-0004-0000-0000-000002000000}"/>
    <hyperlink ref="B20" location="'Kosten DVC'!A1" display="Kosten Deutsche Verwaltungscloud" xr:uid="{00000000-0004-0000-0000-000003000000}"/>
    <hyperlink ref="B21" location="'Detail DVC'!A1" display="Detail Kosten Deutsche Verwaltungcloud" xr:uid="{00000000-0004-0000-0000-000004000000}"/>
    <hyperlink ref="B22" location="'Qualitativ-Strategisch (WiBe Q)'!A1" display="'Qualitativ-Strategisch (WiBe Q)" xr:uid="{00000000-0004-0000-0000-000005000000}"/>
    <hyperlink ref="B23" location="'Ex. Effekte (WiBe E)'!A1" display="'Ex. Effekte (WiBe E)" xr:uid="{00000000-0004-0000-0000-000006000000}"/>
    <hyperlink ref="B24" location="Ergebnisblatt!A1" display="Ergebnisblatt" xr:uid="{00000000-0004-0000-0000-000007000000}"/>
    <hyperlink ref="B25" location="Kriterienkatalog!A1" display="Kriterienkatalog" xr:uid="{00000000-0004-0000-0000-000008000000}"/>
    <hyperlink ref="B26" location="Erfolgskontrolle!A1" display="Erfolgskonrtolle" xr:uid="{00000000-0004-0000-0000-000009000000}"/>
  </hyperlinks>
  <pageMargins left="0.7" right="0.7" top="0.78740157499999996" bottom="0.78740157499999996" header="0.3" footer="0.3"/>
  <pageSetup paperSize="9" scale="37"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N62"/>
  <sheetViews>
    <sheetView showGridLines="0" topLeftCell="A44" zoomScale="80" zoomScaleNormal="80" workbookViewId="0" xr3:uid="{958C4451-9541-5A59-BF78-D2F731DF1C81}">
      <selection activeCell="A67" sqref="A67"/>
    </sheetView>
  </sheetViews>
  <sheetFormatPr defaultColWidth="11.28515625" defaultRowHeight="15.75"/>
  <cols>
    <col min="1" max="1" width="2.7109375" style="268" customWidth="1"/>
    <col min="2" max="2" width="83.5703125" style="268" customWidth="1"/>
    <col min="3" max="3" width="26.28515625" style="268" customWidth="1"/>
    <col min="4" max="4" width="30.28515625" style="299" bestFit="1" customWidth="1"/>
    <col min="5" max="5" width="19.5703125" style="299" customWidth="1"/>
    <col min="6" max="6" width="70.28515625" style="299" customWidth="1"/>
    <col min="7" max="7" width="18.5703125" style="268" customWidth="1"/>
    <col min="8" max="8" width="20.28515625" style="268" bestFit="1" customWidth="1"/>
    <col min="9" max="9" width="18.85546875" style="268" bestFit="1" customWidth="1"/>
    <col min="10" max="10" width="27.28515625" style="268" bestFit="1" customWidth="1"/>
    <col min="11" max="11" width="34.28515625" style="268" bestFit="1" customWidth="1"/>
    <col min="12" max="12" width="34.28515625" style="268" customWidth="1"/>
    <col min="13" max="13" width="16.5703125" style="268" bestFit="1" customWidth="1"/>
    <col min="14" max="14" width="27.7109375" style="268" bestFit="1" customWidth="1"/>
    <col min="15" max="17" width="14.28515625" style="268" bestFit="1" customWidth="1"/>
    <col min="18" max="16384" width="11.28515625" style="268"/>
  </cols>
  <sheetData>
    <row r="1" spans="1:14">
      <c r="A1" s="265"/>
      <c r="B1" s="266"/>
      <c r="C1" s="266"/>
      <c r="D1" s="267"/>
      <c r="E1" s="267"/>
      <c r="F1" s="267"/>
      <c r="G1" s="266"/>
      <c r="H1" s="266"/>
      <c r="I1" s="266"/>
      <c r="J1" s="266"/>
      <c r="K1" s="266"/>
      <c r="L1" s="266"/>
      <c r="M1" s="266"/>
    </row>
    <row r="2" spans="1:14" ht="16.149999999999999" thickBot="1">
      <c r="A2" s="311"/>
      <c r="B2" s="270" t="s">
        <v>13</v>
      </c>
      <c r="C2" s="309"/>
      <c r="D2" s="309"/>
      <c r="E2" s="309"/>
      <c r="F2" s="310"/>
      <c r="G2" s="309"/>
    </row>
    <row r="3" spans="1:14" ht="15.75" customHeight="1">
      <c r="A3" s="269"/>
      <c r="B3" s="363" t="s">
        <v>29</v>
      </c>
      <c r="C3" s="364"/>
      <c r="D3" s="364"/>
      <c r="E3" s="364"/>
      <c r="F3" s="364"/>
      <c r="G3" s="365"/>
      <c r="H3" s="275"/>
      <c r="I3" s="275"/>
      <c r="J3" s="275"/>
      <c r="K3" s="275"/>
      <c r="L3" s="275"/>
      <c r="M3" s="275"/>
      <c r="N3" s="275"/>
    </row>
    <row r="4" spans="1:14" ht="16.149999999999999" thickBot="1">
      <c r="A4" s="269"/>
      <c r="B4" s="313"/>
      <c r="C4" s="314"/>
      <c r="D4" s="314"/>
      <c r="E4" s="314"/>
      <c r="F4" s="314"/>
      <c r="G4" s="315"/>
      <c r="H4" s="274"/>
      <c r="I4" s="274"/>
      <c r="J4" s="274"/>
      <c r="K4" s="274"/>
      <c r="L4" s="274"/>
      <c r="M4" s="274"/>
      <c r="N4" s="274"/>
    </row>
    <row r="5" spans="1:14" ht="30" customHeight="1">
      <c r="A5" s="269"/>
      <c r="B5" s="312" t="s">
        <v>30</v>
      </c>
      <c r="C5" s="349">
        <v>2023</v>
      </c>
      <c r="D5" s="378" t="s">
        <v>31</v>
      </c>
      <c r="E5" s="378"/>
      <c r="F5" s="378"/>
      <c r="G5" s="378"/>
      <c r="H5" s="275"/>
      <c r="I5" s="276"/>
      <c r="J5" s="276"/>
      <c r="K5" s="276"/>
      <c r="L5" s="276"/>
      <c r="M5" s="276"/>
      <c r="N5" s="276"/>
    </row>
    <row r="6" spans="1:14" ht="30" customHeight="1">
      <c r="A6" s="269"/>
      <c r="B6" s="130" t="s">
        <v>32</v>
      </c>
      <c r="C6" s="350">
        <v>2028</v>
      </c>
      <c r="D6" s="379" t="s">
        <v>33</v>
      </c>
      <c r="E6" s="379"/>
      <c r="F6" s="379"/>
      <c r="G6" s="379"/>
      <c r="H6" s="275"/>
      <c r="I6" s="276"/>
      <c r="J6" s="276"/>
      <c r="K6" s="276"/>
      <c r="L6" s="276"/>
      <c r="M6" s="276"/>
      <c r="N6" s="276"/>
    </row>
    <row r="7" spans="1:14" ht="72" customHeight="1">
      <c r="A7" s="269"/>
      <c r="B7" s="130" t="s">
        <v>34</v>
      </c>
      <c r="C7" s="348">
        <v>8.9999999999999993E-3</v>
      </c>
      <c r="D7" s="377" t="s">
        <v>35</v>
      </c>
      <c r="E7" s="377"/>
      <c r="F7" s="377"/>
      <c r="G7" s="377"/>
      <c r="H7" s="277"/>
      <c r="I7" s="277"/>
      <c r="J7" s="277"/>
      <c r="K7" s="277"/>
      <c r="L7" s="277"/>
      <c r="M7" s="277"/>
      <c r="N7" s="277"/>
    </row>
    <row r="8" spans="1:14" ht="33.75" customHeight="1">
      <c r="A8" s="269"/>
      <c r="B8" s="131" t="s">
        <v>36</v>
      </c>
      <c r="C8" s="132">
        <v>204</v>
      </c>
      <c r="D8" s="379" t="s">
        <v>37</v>
      </c>
      <c r="E8" s="379"/>
      <c r="F8" s="379"/>
      <c r="G8" s="379"/>
      <c r="H8" s="278"/>
    </row>
    <row r="9" spans="1:14" ht="55.5" customHeight="1">
      <c r="A9" s="269"/>
      <c r="B9" s="133" t="s">
        <v>38</v>
      </c>
      <c r="C9" s="134"/>
      <c r="D9" s="377" t="s">
        <v>39</v>
      </c>
      <c r="E9" s="377"/>
      <c r="F9" s="377"/>
      <c r="G9" s="377"/>
      <c r="H9" s="278"/>
    </row>
    <row r="10" spans="1:14" ht="59.65" customHeight="1">
      <c r="A10" s="269"/>
      <c r="B10" s="130" t="s">
        <v>40</v>
      </c>
      <c r="C10" s="279">
        <v>0.04</v>
      </c>
      <c r="D10" s="377" t="s">
        <v>41</v>
      </c>
      <c r="E10" s="377"/>
      <c r="F10" s="377"/>
      <c r="G10" s="377"/>
      <c r="H10" s="278"/>
    </row>
    <row r="11" spans="1:14">
      <c r="A11" s="269"/>
      <c r="D11" s="280"/>
      <c r="E11" s="280"/>
      <c r="F11" s="280"/>
      <c r="G11" s="280"/>
      <c r="H11" s="278"/>
    </row>
    <row r="12" spans="1:14">
      <c r="A12" s="269"/>
      <c r="B12" s="281"/>
      <c r="C12" s="281"/>
      <c r="D12" s="281"/>
      <c r="E12" s="281"/>
      <c r="F12" s="282"/>
      <c r="G12" s="281"/>
      <c r="H12" s="281"/>
    </row>
    <row r="13" spans="1:14" s="273" customFormat="1">
      <c r="A13" s="308"/>
      <c r="B13" s="270" t="s">
        <v>42</v>
      </c>
      <c r="C13" s="309"/>
      <c r="D13" s="309"/>
      <c r="E13" s="309"/>
      <c r="F13" s="310"/>
      <c r="G13" s="309"/>
    </row>
    <row r="14" spans="1:14">
      <c r="B14" s="283" t="s">
        <v>43</v>
      </c>
      <c r="C14" s="283" t="s">
        <v>44</v>
      </c>
      <c r="D14" s="374" t="s">
        <v>45</v>
      </c>
      <c r="E14" s="375"/>
      <c r="F14" s="375"/>
      <c r="G14" s="376"/>
    </row>
    <row r="15" spans="1:14" ht="50.25" customHeight="1">
      <c r="B15" s="284" t="s">
        <v>46</v>
      </c>
      <c r="C15" s="285">
        <v>125465</v>
      </c>
      <c r="D15" s="373" t="s">
        <v>47</v>
      </c>
      <c r="E15" s="373"/>
      <c r="F15" s="373"/>
      <c r="G15" s="373"/>
    </row>
    <row r="19" spans="2:7">
      <c r="B19" s="270" t="s">
        <v>48</v>
      </c>
      <c r="C19" s="271"/>
      <c r="D19" s="271"/>
      <c r="E19" s="271"/>
      <c r="F19" s="272"/>
      <c r="G19" s="271"/>
    </row>
    <row r="20" spans="2:7">
      <c r="B20" s="369" t="s">
        <v>49</v>
      </c>
      <c r="C20" s="370"/>
      <c r="D20" s="370"/>
      <c r="E20" s="370"/>
      <c r="F20" s="370"/>
      <c r="G20" s="371"/>
    </row>
    <row r="21" spans="2:7" ht="138" customHeight="1">
      <c r="B21" s="360" t="s">
        <v>50</v>
      </c>
      <c r="C21" s="361"/>
      <c r="D21" s="361"/>
      <c r="E21" s="361"/>
      <c r="F21" s="361"/>
      <c r="G21" s="362"/>
    </row>
    <row r="22" spans="2:7" ht="18.75" customHeight="1">
      <c r="B22" s="332"/>
      <c r="C22" s="332"/>
      <c r="D22" s="332"/>
      <c r="E22" s="332"/>
      <c r="F22" s="332"/>
      <c r="G22" s="332"/>
    </row>
    <row r="23" spans="2:7" ht="18" customHeight="1">
      <c r="B23" s="333" t="s">
        <v>51</v>
      </c>
      <c r="C23" s="334"/>
      <c r="D23" s="334"/>
      <c r="E23" s="334"/>
      <c r="F23" s="334"/>
      <c r="G23" s="335"/>
    </row>
    <row r="24" spans="2:7" ht="55.5" customHeight="1">
      <c r="B24" s="360" t="s">
        <v>52</v>
      </c>
      <c r="C24" s="361"/>
      <c r="D24" s="361"/>
      <c r="E24" s="361"/>
      <c r="F24" s="361"/>
      <c r="G24" s="362"/>
    </row>
    <row r="25" spans="2:7" ht="16.5" customHeight="1">
      <c r="B25" s="287"/>
      <c r="C25" s="288"/>
      <c r="D25" s="288"/>
      <c r="E25" s="288"/>
      <c r="F25" s="289"/>
      <c r="G25" s="288"/>
    </row>
    <row r="26" spans="2:7">
      <c r="B26" s="290" t="s">
        <v>53</v>
      </c>
      <c r="C26" s="290" t="s">
        <v>54</v>
      </c>
      <c r="D26" s="290" t="s">
        <v>55</v>
      </c>
      <c r="E26" s="290" t="s">
        <v>56</v>
      </c>
      <c r="F26" s="291" t="s">
        <v>57</v>
      </c>
      <c r="G26" s="288"/>
    </row>
    <row r="27" spans="2:7" ht="141.75">
      <c r="B27" s="292" t="s">
        <v>58</v>
      </c>
      <c r="C27" s="307">
        <v>35000</v>
      </c>
      <c r="D27" s="307">
        <v>100000</v>
      </c>
      <c r="E27" s="307">
        <v>200000</v>
      </c>
      <c r="F27" s="293" t="s">
        <v>59</v>
      </c>
    </row>
    <row r="28" spans="2:7" ht="78.75">
      <c r="B28" s="284" t="s">
        <v>60</v>
      </c>
      <c r="C28" s="307">
        <v>5000</v>
      </c>
      <c r="D28" s="307">
        <v>15000</v>
      </c>
      <c r="E28" s="307">
        <v>30000</v>
      </c>
      <c r="F28" s="293" t="s">
        <v>61</v>
      </c>
    </row>
    <row r="29" spans="2:7">
      <c r="B29" s="372"/>
      <c r="C29" s="372"/>
      <c r="D29" s="372"/>
      <c r="E29" s="372"/>
      <c r="F29" s="229"/>
      <c r="G29" s="294"/>
    </row>
    <row r="30" spans="2:7">
      <c r="B30" s="316" t="s">
        <v>62</v>
      </c>
      <c r="C30" s="317"/>
      <c r="D30" s="318"/>
      <c r="E30" s="318"/>
      <c r="F30" s="319"/>
      <c r="G30" s="295"/>
    </row>
    <row r="31" spans="2:7">
      <c r="B31" s="283"/>
      <c r="C31" s="296">
        <v>2025</v>
      </c>
      <c r="D31" s="297">
        <v>2026</v>
      </c>
      <c r="E31" s="297">
        <v>2027</v>
      </c>
      <c r="F31" s="297">
        <v>2028</v>
      </c>
    </row>
    <row r="32" spans="2:7">
      <c r="B32" s="298" t="s">
        <v>63</v>
      </c>
      <c r="C32" s="305">
        <v>10</v>
      </c>
      <c r="D32" s="306">
        <v>100</v>
      </c>
      <c r="E32" s="306">
        <v>300</v>
      </c>
      <c r="F32" s="306">
        <v>400</v>
      </c>
    </row>
    <row r="33" spans="2:6" ht="231.75" customHeight="1">
      <c r="B33" s="294" t="s">
        <v>64</v>
      </c>
      <c r="C33" s="380" t="s">
        <v>65</v>
      </c>
      <c r="D33" s="381"/>
      <c r="E33" s="381"/>
      <c r="F33" s="382"/>
    </row>
    <row r="35" spans="2:6">
      <c r="B35" s="316" t="s">
        <v>66</v>
      </c>
      <c r="C35" s="323"/>
      <c r="D35" s="324"/>
      <c r="E35" s="324"/>
      <c r="F35" s="325"/>
    </row>
    <row r="36" spans="2:6">
      <c r="B36" s="320" t="s">
        <v>67</v>
      </c>
      <c r="C36" s="321" t="s">
        <v>54</v>
      </c>
      <c r="D36" s="322" t="s">
        <v>55</v>
      </c>
      <c r="E36" s="322" t="s">
        <v>56</v>
      </c>
    </row>
    <row r="37" spans="2:6">
      <c r="B37" s="283" t="s">
        <v>68</v>
      </c>
      <c r="C37" s="300">
        <v>0.5</v>
      </c>
      <c r="D37" s="301">
        <v>0.3</v>
      </c>
      <c r="E37" s="301">
        <v>0.2</v>
      </c>
    </row>
    <row r="39" spans="2:6">
      <c r="B39" s="316" t="s">
        <v>69</v>
      </c>
      <c r="C39" s="323"/>
      <c r="D39" s="324"/>
      <c r="E39" s="324"/>
      <c r="F39" s="325"/>
    </row>
    <row r="40" spans="2:6">
      <c r="B40" s="302"/>
      <c r="C40" s="296">
        <v>2025</v>
      </c>
      <c r="D40" s="297">
        <v>2026</v>
      </c>
      <c r="E40" s="297">
        <v>2027</v>
      </c>
      <c r="F40" s="297">
        <v>2028</v>
      </c>
    </row>
    <row r="41" spans="2:6">
      <c r="B41" s="283" t="s">
        <v>70</v>
      </c>
      <c r="C41" s="303">
        <f>C32*$C$37*$C$27</f>
        <v>175000</v>
      </c>
      <c r="D41" s="303">
        <f t="shared" ref="D41:F41" si="0">D32*$C$37*$C$27</f>
        <v>1750000</v>
      </c>
      <c r="E41" s="303">
        <f t="shared" si="0"/>
        <v>5250000</v>
      </c>
      <c r="F41" s="303">
        <f t="shared" si="0"/>
        <v>7000000</v>
      </c>
    </row>
    <row r="42" spans="2:6">
      <c r="B42" s="283" t="s">
        <v>71</v>
      </c>
      <c r="C42" s="303">
        <f>C32*$C$37*$C$28</f>
        <v>25000</v>
      </c>
      <c r="D42" s="303">
        <f t="shared" ref="D42:F42" si="1">D32*$C$37*$C$28</f>
        <v>250000</v>
      </c>
      <c r="E42" s="303">
        <f t="shared" si="1"/>
        <v>750000</v>
      </c>
      <c r="F42" s="303">
        <f t="shared" si="1"/>
        <v>1000000</v>
      </c>
    </row>
    <row r="43" spans="2:6">
      <c r="B43" s="283" t="s">
        <v>72</v>
      </c>
      <c r="C43" s="303">
        <f>C32*$D$37*$D$27</f>
        <v>300000</v>
      </c>
      <c r="D43" s="303">
        <f t="shared" ref="D43:F43" si="2">D32*$D$37*$D$27</f>
        <v>3000000</v>
      </c>
      <c r="E43" s="303">
        <f t="shared" si="2"/>
        <v>9000000</v>
      </c>
      <c r="F43" s="303">
        <f t="shared" si="2"/>
        <v>12000000</v>
      </c>
    </row>
    <row r="44" spans="2:6">
      <c r="B44" s="283" t="s">
        <v>73</v>
      </c>
      <c r="C44" s="303">
        <f>$D$37*C32*$D$28</f>
        <v>45000</v>
      </c>
      <c r="D44" s="303">
        <f t="shared" ref="D44:F44" si="3">$D$37*D32*$D$28</f>
        <v>450000</v>
      </c>
      <c r="E44" s="303">
        <f t="shared" si="3"/>
        <v>1350000</v>
      </c>
      <c r="F44" s="303">
        <f t="shared" si="3"/>
        <v>1800000</v>
      </c>
    </row>
    <row r="45" spans="2:6">
      <c r="B45" s="283" t="s">
        <v>74</v>
      </c>
      <c r="C45" s="303">
        <f>$E$37*C32*$E$27</f>
        <v>400000</v>
      </c>
      <c r="D45" s="303">
        <f t="shared" ref="D45:F45" si="4">$E$37*D32*$E$27</f>
        <v>4000000</v>
      </c>
      <c r="E45" s="303">
        <f t="shared" si="4"/>
        <v>12000000</v>
      </c>
      <c r="F45" s="303">
        <f t="shared" si="4"/>
        <v>16000000</v>
      </c>
    </row>
    <row r="46" spans="2:6">
      <c r="B46" s="283" t="s">
        <v>75</v>
      </c>
      <c r="C46" s="303">
        <f>$E$37*C32*$E$28</f>
        <v>60000</v>
      </c>
      <c r="D46" s="303">
        <f t="shared" ref="D46:F46" si="5">$E$37*D32*$E$28</f>
        <v>600000</v>
      </c>
      <c r="E46" s="303">
        <f t="shared" si="5"/>
        <v>1800000</v>
      </c>
      <c r="F46" s="303">
        <f t="shared" si="5"/>
        <v>2400000</v>
      </c>
    </row>
    <row r="48" spans="2:6">
      <c r="B48" s="326" t="s">
        <v>76</v>
      </c>
      <c r="C48" s="327"/>
      <c r="D48" s="328"/>
      <c r="E48" s="328"/>
      <c r="F48" s="329"/>
    </row>
    <row r="49" spans="2:6" ht="45" customHeight="1">
      <c r="B49" s="366" t="s">
        <v>77</v>
      </c>
      <c r="C49" s="367"/>
      <c r="D49" s="367"/>
      <c r="E49" s="367"/>
      <c r="F49" s="368"/>
    </row>
    <row r="50" spans="2:6" ht="45" customHeight="1">
      <c r="B50" s="286"/>
      <c r="C50" s="322">
        <v>2025</v>
      </c>
      <c r="D50" s="322">
        <v>2026</v>
      </c>
      <c r="E50" s="322">
        <v>2027</v>
      </c>
      <c r="F50" s="322">
        <v>2028</v>
      </c>
    </row>
    <row r="51" spans="2:6">
      <c r="B51" s="283" t="s">
        <v>78</v>
      </c>
      <c r="C51" s="300">
        <v>0.2</v>
      </c>
      <c r="D51" s="301">
        <v>0.3</v>
      </c>
      <c r="E51" s="301">
        <v>0.6</v>
      </c>
      <c r="F51" s="301">
        <v>1</v>
      </c>
    </row>
    <row r="52" spans="2:6">
      <c r="B52" s="283" t="s">
        <v>79</v>
      </c>
      <c r="C52" s="300">
        <v>0.2</v>
      </c>
      <c r="D52" s="301">
        <v>0.3</v>
      </c>
      <c r="E52" s="301">
        <v>0.5</v>
      </c>
      <c r="F52" s="301">
        <v>0.9</v>
      </c>
    </row>
    <row r="53" spans="2:6">
      <c r="B53" s="283" t="s">
        <v>80</v>
      </c>
      <c r="C53" s="300">
        <v>0.1</v>
      </c>
      <c r="D53" s="301">
        <v>0.25</v>
      </c>
      <c r="E53" s="301">
        <v>0.4</v>
      </c>
      <c r="F53" s="301">
        <v>0.8</v>
      </c>
    </row>
    <row r="55" spans="2:6">
      <c r="B55" s="316" t="s">
        <v>81</v>
      </c>
      <c r="C55" s="323"/>
      <c r="D55" s="324"/>
      <c r="E55" s="324"/>
      <c r="F55" s="325"/>
    </row>
    <row r="56" spans="2:6">
      <c r="B56" s="283"/>
      <c r="C56" s="322">
        <v>2025</v>
      </c>
      <c r="D56" s="322">
        <v>2026</v>
      </c>
      <c r="E56" s="322">
        <v>2027</v>
      </c>
      <c r="F56" s="322">
        <v>2028</v>
      </c>
    </row>
    <row r="57" spans="2:6">
      <c r="B57" s="283" t="s">
        <v>70</v>
      </c>
      <c r="C57" s="304">
        <f>C51*C41</f>
        <v>35000</v>
      </c>
      <c r="D57" s="304">
        <f t="shared" ref="D57:F57" si="6">D51*D41</f>
        <v>525000</v>
      </c>
      <c r="E57" s="304">
        <f t="shared" si="6"/>
        <v>3150000</v>
      </c>
      <c r="F57" s="304">
        <f t="shared" si="6"/>
        <v>7000000</v>
      </c>
    </row>
    <row r="58" spans="2:6">
      <c r="B58" s="283" t="s">
        <v>71</v>
      </c>
      <c r="C58" s="304">
        <f>C51*C42</f>
        <v>5000</v>
      </c>
      <c r="D58" s="304">
        <f t="shared" ref="D58:F58" si="7">D51*D42</f>
        <v>75000</v>
      </c>
      <c r="E58" s="304">
        <f t="shared" si="7"/>
        <v>450000</v>
      </c>
      <c r="F58" s="304">
        <f t="shared" si="7"/>
        <v>1000000</v>
      </c>
    </row>
    <row r="59" spans="2:6">
      <c r="B59" s="283" t="s">
        <v>72</v>
      </c>
      <c r="C59" s="304">
        <f>C52*C43</f>
        <v>60000</v>
      </c>
      <c r="D59" s="304">
        <f t="shared" ref="D59:F59" si="8">D52*D43</f>
        <v>900000</v>
      </c>
      <c r="E59" s="304">
        <f t="shared" si="8"/>
        <v>4500000</v>
      </c>
      <c r="F59" s="304">
        <f t="shared" si="8"/>
        <v>10800000</v>
      </c>
    </row>
    <row r="60" spans="2:6">
      <c r="B60" s="283" t="s">
        <v>73</v>
      </c>
      <c r="C60" s="304">
        <f>C52*C44</f>
        <v>9000</v>
      </c>
      <c r="D60" s="304">
        <f t="shared" ref="D60:F60" si="9">D52*D44</f>
        <v>135000</v>
      </c>
      <c r="E60" s="304">
        <f t="shared" si="9"/>
        <v>675000</v>
      </c>
      <c r="F60" s="304">
        <f t="shared" si="9"/>
        <v>1620000</v>
      </c>
    </row>
    <row r="61" spans="2:6">
      <c r="B61" s="283" t="s">
        <v>74</v>
      </c>
      <c r="C61" s="304">
        <f>C53*C45</f>
        <v>40000</v>
      </c>
      <c r="D61" s="304">
        <f t="shared" ref="D61:F61" si="10">D53*D45</f>
        <v>1000000</v>
      </c>
      <c r="E61" s="304">
        <f t="shared" si="10"/>
        <v>4800000</v>
      </c>
      <c r="F61" s="304">
        <f t="shared" si="10"/>
        <v>12800000</v>
      </c>
    </row>
    <row r="62" spans="2:6">
      <c r="B62" s="283" t="s">
        <v>75</v>
      </c>
      <c r="C62" s="304">
        <f>C53*C46</f>
        <v>6000</v>
      </c>
      <c r="D62" s="304">
        <f t="shared" ref="D62:F62" si="11">D53*D46</f>
        <v>150000</v>
      </c>
      <c r="E62" s="304">
        <f t="shared" si="11"/>
        <v>720000</v>
      </c>
      <c r="F62" s="304">
        <f t="shared" si="11"/>
        <v>1920000</v>
      </c>
    </row>
  </sheetData>
  <mergeCells count="15">
    <mergeCell ref="B21:G21"/>
    <mergeCell ref="B3:G3"/>
    <mergeCell ref="B49:F49"/>
    <mergeCell ref="B20:G20"/>
    <mergeCell ref="B29:E29"/>
    <mergeCell ref="D15:G15"/>
    <mergeCell ref="D14:G14"/>
    <mergeCell ref="D10:G10"/>
    <mergeCell ref="D9:G9"/>
    <mergeCell ref="D5:G5"/>
    <mergeCell ref="D6:G6"/>
    <mergeCell ref="D7:G7"/>
    <mergeCell ref="D8:G8"/>
    <mergeCell ref="C33:F33"/>
    <mergeCell ref="B24:G24"/>
  </mergeCells>
  <pageMargins left="0.7" right="0.7" top="0.78740157499999996" bottom="0.78740157499999996" header="0.3" footer="0.3"/>
  <pageSetup paperSize="9" scale="2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999"/>
  </sheetPr>
  <dimension ref="A1:N108"/>
  <sheetViews>
    <sheetView zoomScale="70" zoomScaleNormal="70" workbookViewId="0" xr3:uid="{842E5F09-E766-5B8D-85AF-A39847EA96FD}">
      <selection activeCell="D55" sqref="D55"/>
    </sheetView>
  </sheetViews>
  <sheetFormatPr defaultColWidth="9" defaultRowHeight="13.5" outlineLevelRow="1"/>
  <cols>
    <col min="1" max="1" width="33" style="30" customWidth="1"/>
    <col min="2" max="2" width="41.5703125" style="30" bestFit="1" customWidth="1"/>
    <col min="3" max="3" width="16.28515625" style="1" bestFit="1" customWidth="1"/>
    <col min="4" max="4" width="14.5703125" style="1" bestFit="1" customWidth="1"/>
    <col min="5" max="5" width="16.85546875" style="1" bestFit="1" customWidth="1"/>
    <col min="6" max="6" width="18.7109375" style="1" bestFit="1" customWidth="1"/>
    <col min="7" max="7" width="23.5703125" style="1" bestFit="1" customWidth="1"/>
    <col min="8" max="8" width="19.7109375" style="1" bestFit="1" customWidth="1"/>
    <col min="9" max="9" width="28" style="1" bestFit="1" customWidth="1"/>
    <col min="10" max="10" width="16.28515625" style="1" bestFit="1" customWidth="1"/>
    <col min="11" max="11" width="17.28515625" style="1" bestFit="1" customWidth="1"/>
    <col min="12" max="12" width="16.28515625" style="1" bestFit="1" customWidth="1"/>
    <col min="13" max="13" width="17.85546875" style="1" bestFit="1" customWidth="1"/>
    <col min="14" max="14" width="16.28515625" style="1" bestFit="1" customWidth="1"/>
    <col min="15" max="16384" width="9" style="1"/>
  </cols>
  <sheetData>
    <row r="1" spans="1:14" ht="22.5" customHeight="1">
      <c r="A1" s="387" t="s">
        <v>82</v>
      </c>
      <c r="B1" s="387"/>
      <c r="C1"/>
      <c r="D1"/>
      <c r="E1"/>
      <c r="F1"/>
      <c r="G1"/>
      <c r="H1"/>
      <c r="I1"/>
      <c r="J1"/>
      <c r="K1"/>
      <c r="L1" s="2"/>
    </row>
    <row r="2" spans="1:14" ht="18.75" customHeight="1">
      <c r="A2" s="388" t="s">
        <v>83</v>
      </c>
      <c r="B2" s="388"/>
      <c r="C2" s="2"/>
      <c r="D2"/>
      <c r="E2"/>
      <c r="F2"/>
      <c r="G2"/>
      <c r="H2"/>
      <c r="I2"/>
      <c r="J2"/>
      <c r="K2"/>
      <c r="L2" s="2"/>
    </row>
    <row r="3" spans="1:14" ht="49.15" customHeight="1">
      <c r="A3" s="52" t="s">
        <v>84</v>
      </c>
      <c r="B3" s="25">
        <f>'Zentrale Annahmen'!C7</f>
        <v>8.9999999999999993E-3</v>
      </c>
      <c r="C3" s="389" t="s">
        <v>85</v>
      </c>
      <c r="D3" s="389"/>
      <c r="E3" s="389"/>
      <c r="F3" s="6"/>
      <c r="G3" s="464"/>
      <c r="H3" s="464"/>
      <c r="I3" s="2"/>
      <c r="J3" s="2"/>
      <c r="K3" s="2"/>
      <c r="L3" s="2"/>
    </row>
    <row r="4" spans="1:14" ht="18" thickBot="1">
      <c r="A4" s="53" t="s">
        <v>86</v>
      </c>
      <c r="B4" s="27" t="s">
        <v>87</v>
      </c>
      <c r="C4" s="26" t="s">
        <v>87</v>
      </c>
      <c r="D4" s="26" t="s">
        <v>87</v>
      </c>
      <c r="E4" s="26" t="s">
        <v>87</v>
      </c>
      <c r="F4" s="26" t="s">
        <v>87</v>
      </c>
      <c r="G4" s="26" t="s">
        <v>87</v>
      </c>
      <c r="H4" s="26" t="s">
        <v>87</v>
      </c>
      <c r="I4" s="26" t="s">
        <v>87</v>
      </c>
      <c r="J4" s="26" t="s">
        <v>87</v>
      </c>
      <c r="K4" s="26" t="s">
        <v>87</v>
      </c>
      <c r="L4" s="32" t="s">
        <v>87</v>
      </c>
      <c r="M4" s="26" t="s">
        <v>87</v>
      </c>
      <c r="N4" s="32" t="s">
        <v>87</v>
      </c>
    </row>
    <row r="5" spans="1:14" ht="19.5" customHeight="1" thickBot="1">
      <c r="A5" s="385" t="s">
        <v>88</v>
      </c>
      <c r="B5" s="386"/>
      <c r="C5" s="241">
        <f>'Zentrale Annahmen'!C5</f>
        <v>2023</v>
      </c>
      <c r="D5" s="242">
        <f>'Zentrale Annahmen'!C5</f>
        <v>2023</v>
      </c>
      <c r="E5" s="241">
        <f t="shared" ref="E5:N5" si="0">C5+1</f>
        <v>2024</v>
      </c>
      <c r="F5" s="242">
        <f t="shared" si="0"/>
        <v>2024</v>
      </c>
      <c r="G5" s="241">
        <f t="shared" si="0"/>
        <v>2025</v>
      </c>
      <c r="H5" s="242">
        <f t="shared" si="0"/>
        <v>2025</v>
      </c>
      <c r="I5" s="241">
        <f t="shared" si="0"/>
        <v>2026</v>
      </c>
      <c r="J5" s="242">
        <f t="shared" si="0"/>
        <v>2026</v>
      </c>
      <c r="K5" s="241">
        <f t="shared" si="0"/>
        <v>2027</v>
      </c>
      <c r="L5" s="242">
        <f t="shared" si="0"/>
        <v>2027</v>
      </c>
      <c r="M5" s="241">
        <f t="shared" si="0"/>
        <v>2028</v>
      </c>
      <c r="N5" s="242">
        <f t="shared" si="0"/>
        <v>2028</v>
      </c>
    </row>
    <row r="6" spans="1:14" ht="19.5" customHeight="1" thickBot="1">
      <c r="A6" s="54"/>
      <c r="B6" s="51"/>
      <c r="C6" s="76" t="s">
        <v>89</v>
      </c>
      <c r="D6" s="58" t="s">
        <v>90</v>
      </c>
      <c r="E6" s="76" t="s">
        <v>89</v>
      </c>
      <c r="F6" s="58" t="s">
        <v>90</v>
      </c>
      <c r="G6" s="76" t="s">
        <v>89</v>
      </c>
      <c r="H6" s="58" t="s">
        <v>90</v>
      </c>
      <c r="I6" s="76" t="s">
        <v>89</v>
      </c>
      <c r="J6" s="58" t="s">
        <v>90</v>
      </c>
      <c r="K6" s="76" t="s">
        <v>89</v>
      </c>
      <c r="L6" s="58" t="s">
        <v>90</v>
      </c>
      <c r="M6" s="76" t="s">
        <v>89</v>
      </c>
      <c r="N6" s="58" t="s">
        <v>90</v>
      </c>
    </row>
    <row r="7" spans="1:14" ht="18" customHeight="1">
      <c r="A7" s="383" t="s">
        <v>91</v>
      </c>
      <c r="B7" s="383" t="s">
        <v>92</v>
      </c>
      <c r="C7" s="77" t="s">
        <v>93</v>
      </c>
      <c r="D7" s="34" t="s">
        <v>93</v>
      </c>
      <c r="E7" s="77" t="s">
        <v>93</v>
      </c>
      <c r="F7" s="31" t="s">
        <v>93</v>
      </c>
      <c r="G7" s="77" t="s">
        <v>93</v>
      </c>
      <c r="H7" s="31" t="s">
        <v>93</v>
      </c>
      <c r="I7" s="77" t="s">
        <v>93</v>
      </c>
      <c r="J7" s="31" t="s">
        <v>93</v>
      </c>
      <c r="K7" s="77" t="s">
        <v>93</v>
      </c>
      <c r="L7" s="34" t="s">
        <v>93</v>
      </c>
      <c r="M7" s="77" t="s">
        <v>93</v>
      </c>
      <c r="N7" s="34" t="s">
        <v>93</v>
      </c>
    </row>
    <row r="8" spans="1:14" ht="18.75" customHeight="1" thickBot="1">
      <c r="A8" s="384"/>
      <c r="B8" s="384"/>
      <c r="C8" s="71">
        <v>0</v>
      </c>
      <c r="D8" s="59">
        <v>0</v>
      </c>
      <c r="E8" s="71">
        <v>1</v>
      </c>
      <c r="F8" s="33">
        <v>1</v>
      </c>
      <c r="G8" s="71">
        <v>2</v>
      </c>
      <c r="H8" s="33">
        <v>2</v>
      </c>
      <c r="I8" s="71">
        <v>3</v>
      </c>
      <c r="J8" s="33">
        <v>3</v>
      </c>
      <c r="K8" s="71">
        <v>4</v>
      </c>
      <c r="L8" s="35">
        <v>4</v>
      </c>
      <c r="M8" s="71">
        <v>5</v>
      </c>
      <c r="N8" s="35">
        <v>5</v>
      </c>
    </row>
    <row r="9" spans="1:14" ht="30.4" thickBot="1">
      <c r="A9" s="82" t="s">
        <v>94</v>
      </c>
      <c r="B9" s="83"/>
      <c r="C9" s="105">
        <f t="shared" ref="C9:N9" si="1">SUM(C10:C30)</f>
        <v>1078794.04</v>
      </c>
      <c r="D9" s="108">
        <f t="shared" si="1"/>
        <v>0</v>
      </c>
      <c r="E9" s="105">
        <f t="shared" si="1"/>
        <v>2897019.76</v>
      </c>
      <c r="F9" s="108">
        <f t="shared" si="1"/>
        <v>0</v>
      </c>
      <c r="G9" s="105">
        <f t="shared" si="1"/>
        <v>7510647</v>
      </c>
      <c r="H9" s="108">
        <f t="shared" si="1"/>
        <v>1370760</v>
      </c>
      <c r="I9" s="105">
        <f t="shared" si="1"/>
        <v>3655391.4799999995</v>
      </c>
      <c r="J9" s="108">
        <f t="shared" si="1"/>
        <v>1425590.4</v>
      </c>
      <c r="K9" s="105">
        <f t="shared" si="1"/>
        <v>-5890518.6607999997</v>
      </c>
      <c r="L9" s="109">
        <f t="shared" si="1"/>
        <v>1482614.0160000001</v>
      </c>
      <c r="M9" s="105">
        <f t="shared" si="1"/>
        <v>-23803232.407232001</v>
      </c>
      <c r="N9" s="107">
        <f t="shared" si="1"/>
        <v>1541918.5766400001</v>
      </c>
    </row>
    <row r="10" spans="1:14" ht="15.4" outlineLevel="1" thickTop="1">
      <c r="A10" s="67" t="s">
        <v>95</v>
      </c>
      <c r="B10" s="28" t="s">
        <v>96</v>
      </c>
      <c r="C10" s="72">
        <f>SUMIFS('Detail Kosten DVC'!M:M,'Detail Kosten DVC'!G:G,$C$6,'Detail Kosten DVC'!C:C,B10,'Detail Kosten DVC'!$E:$E,$C$5)</f>
        <v>0</v>
      </c>
      <c r="D10" s="69">
        <f>SUMIFS('Detail Kosten DVC'!M:M,'Detail Kosten DVC'!G:G,$D$6,'Detail Kosten DVC'!C:C,B10,'Detail Kosten DVC'!$E:$E,$C$5)</f>
        <v>0</v>
      </c>
      <c r="E10" s="72">
        <f>SUMIFS('Detail Kosten DVC'!M:M,'Detail Kosten DVC'!G:G,$E$6,'Detail Kosten DVC'!C:C,B10,'Detail Kosten DVC'!$E:$E,$E$5)</f>
        <v>0</v>
      </c>
      <c r="F10" s="65">
        <f>SUMIFS('Detail Kosten DVC'!M:M,'Detail Kosten DVC'!G:G,$F$6,'Detail Kosten DVC'!C:C,B10,'Detail Kosten DVC'!$E:$E,$E$5)</f>
        <v>0</v>
      </c>
      <c r="G10" s="72">
        <f>SUMIFS('Detail Kosten DVC'!M:M,'Detail Kosten DVC'!G:G,$G$6,'Detail Kosten DVC'!C:C,B10,'Detail Kosten DVC'!$E:$E,$G$5)</f>
        <v>0</v>
      </c>
      <c r="H10" s="65">
        <f>SUMIFS('Detail Kosten DVC'!M:M,'Detail Kosten DVC'!G:G,$H$6,'Detail Kosten DVC'!C:C,B10,'Detail Kosten DVC'!$E:$E,$G$5)</f>
        <v>1230000</v>
      </c>
      <c r="I10" s="72">
        <f>SUMIFS('Detail Kosten DVC'!M:M,'Detail Kosten DVC'!G:G,$I$6,'Detail Kosten DVC'!C:C,B10,'Detail Kosten DVC'!$E:$E,$I$5)</f>
        <v>0</v>
      </c>
      <c r="J10" s="65">
        <f>SUMIFS('Detail Kosten DVC'!M:M,'Detail Kosten DVC'!G:G,$J$6,'Detail Kosten DVC'!C:C,B10,'Detail Kosten DVC'!$E:$E,$I$5)</f>
        <v>1279200</v>
      </c>
      <c r="K10" s="72">
        <f>SUMIFS('Detail Kosten DVC'!M:M,'Detail Kosten DVC'!G:G,$K$6,'Detail Kosten DVC'!C:C,B10,'Detail Kosten DVC'!$E:$E,$K$5)</f>
        <v>0</v>
      </c>
      <c r="L10" s="79">
        <f>SUMIFS('Detail Kosten DVC'!M:M,'Detail Kosten DVC'!G:G,$L$6,'Detail Kosten DVC'!C:C,B10,'Detail Kosten DVC'!$E:$E,$K$5)</f>
        <v>1330368</v>
      </c>
      <c r="M10" s="72">
        <f>SUMIFS('Detail Kosten DVC'!$M:$M,'Detail Kosten DVC'!$G:$G,M6,'Detail Kosten DVC'!$C:$C,$B$10,'Detail Kosten DVC'!$E:$E,M5)</f>
        <v>0</v>
      </c>
      <c r="N10" s="84">
        <f>SUMIFS('Detail Kosten DVC'!$M:$M,'Detail Kosten DVC'!$G:$G,N6,'Detail Kosten DVC'!$C:$C,$B$10,'Detail Kosten DVC'!$E:$E,M5)</f>
        <v>1383582.72</v>
      </c>
    </row>
    <row r="11" spans="1:14" ht="15" outlineLevel="1">
      <c r="A11" s="67" t="s">
        <v>97</v>
      </c>
      <c r="B11" s="28" t="s">
        <v>98</v>
      </c>
      <c r="C11" s="72">
        <f>SUMIFS('Detail Kosten DVC'!M:M,'Detail Kosten DVC'!G:G,$C$6,'Detail Kosten DVC'!C:C,B11,'Detail Kosten DVC'!$E:$E,$C$5)</f>
        <v>1078794.04</v>
      </c>
      <c r="D11" s="69">
        <f>SUMIFS('Detail Kosten DVC'!M:M,'Detail Kosten DVC'!G:G,$D$6,'Detail Kosten DVC'!C:C,B11,'Detail Kosten DVC'!$E:$E,$C$5)</f>
        <v>0</v>
      </c>
      <c r="E11" s="72">
        <f>SUMIFS('Detail Kosten DVC'!M:M,'Detail Kosten DVC'!G:G,$E$6,'Detail Kosten DVC'!C:C,B11,'Detail Kosten DVC'!$E:$E,$E$5)</f>
        <v>2897019.76</v>
      </c>
      <c r="F11" s="65">
        <f>SUMIFS('Detail Kosten DVC'!M:M,'Detail Kosten DVC'!G:G,$F$6,'Detail Kosten DVC'!C:C,B11,'Detail Kosten DVC'!$E:$E,$E$5)</f>
        <v>0</v>
      </c>
      <c r="G11" s="72">
        <f>SUMIFS('Detail Kosten DVC'!M:M,'Detail Kosten DVC'!G:G,$G$6,'Detail Kosten DVC'!C:C,B11,'Detail Kosten DVC'!$E:$E,$G$5)</f>
        <v>2998035</v>
      </c>
      <c r="H11" s="65">
        <f>SUMIFS('Detail Kosten DVC'!M:M,'Detail Kosten DVC'!G:G,$H$6,'Detail Kosten DVC'!C:C,B11,'Detail Kosten DVC'!$E:$E,$G$5)</f>
        <v>140760</v>
      </c>
      <c r="I11" s="72">
        <f>SUMIFS('Detail Kosten DVC'!M:M,'Detail Kosten DVC'!G:G,$I$6,'Detail Kosten DVC'!C:C,B11,'Detail Kosten DVC'!$E:$E,$I$5)</f>
        <v>1246875</v>
      </c>
      <c r="J11" s="65">
        <f>SUMIFS('Detail Kosten DVC'!M:M,'Detail Kosten DVC'!G:G,$J$6,'Detail Kosten DVC'!C:C,B11,'Detail Kosten DVC'!$E:$E,$I$5)</f>
        <v>146390.39999999999</v>
      </c>
      <c r="K11" s="72">
        <f>SUMIFS('Detail Kosten DVC'!M:M,'Detail Kosten DVC'!G:G,$K$6,'Detail Kosten DVC'!C:C,B11,'Detail Kosten DVC'!$E:$E,$K$5)</f>
        <v>1532624.2</v>
      </c>
      <c r="L11" s="79">
        <f>SUMIFS('Detail Kosten DVC'!M:M,'Detail Kosten DVC'!G:G,$L$6,'Detail Kosten DVC'!C:C,B11,'Detail Kosten DVC'!$E:$E,$K$5)</f>
        <v>152246.016</v>
      </c>
      <c r="M11" s="72">
        <f>SUMIFS('Detail Kosten DVC'!M:M,'Detail Kosten DVC'!G:G,$M$6,'Detail Kosten DVC'!C:C,B11,'Detail Kosten DVC'!$E:$E,$M$5)</f>
        <v>1568836.1680000001</v>
      </c>
      <c r="N11" s="84">
        <f>SUMIFS('Detail Kosten DVC'!M:M,'Detail Kosten DVC'!G:G,$N$6,'Detail Kosten DVC'!C:C,B11,'Detail Kosten DVC'!$E:$E,$M$5)</f>
        <v>158335.85664000001</v>
      </c>
    </row>
    <row r="12" spans="1:14" ht="15" outlineLevel="1">
      <c r="A12" s="67" t="s">
        <v>99</v>
      </c>
      <c r="B12" s="28" t="s">
        <v>100</v>
      </c>
      <c r="C12" s="72">
        <f>SUMIFS('Detail Kosten DVC'!M:M,'Detail Kosten DVC'!G:G,$C$6,'Detail Kosten DVC'!C:C,B12,'Detail Kosten DVC'!$E:$E,$C$5)</f>
        <v>0</v>
      </c>
      <c r="D12" s="69">
        <f>SUMIFS('Detail Kosten DVC'!M:M,'Detail Kosten DVC'!G:G,$D$6,'Detail Kosten DVC'!C:C,B12,'Detail Kosten DVC'!$E:$E,$C$5)</f>
        <v>0</v>
      </c>
      <c r="E12" s="72">
        <f>SUMIFS('Detail Kosten DVC'!M:M,'Detail Kosten DVC'!G:G,$E$6,'Detail Kosten DVC'!C:C,B12,'Detail Kosten DVC'!$E:$E,$E$5)</f>
        <v>0</v>
      </c>
      <c r="F12" s="65">
        <f>SUMIFS('Detail Kosten DVC'!M:M,'Detail Kosten DVC'!G:G,$F$6,'Detail Kosten DVC'!C:C,B12,'Detail Kosten DVC'!$E:$E,$E$5)</f>
        <v>0</v>
      </c>
      <c r="G12" s="72">
        <f>SUMIFS('Detail Kosten DVC'!M:M,'Detail Kosten DVC'!G:G,$G$6,'Detail Kosten DVC'!C:C,B12,'Detail Kosten DVC'!$E:$E,$G$5)</f>
        <v>3413640</v>
      </c>
      <c r="H12" s="65">
        <f>SUMIFS('Detail Kosten DVC'!M:M,'Detail Kosten DVC'!G:G,$H$6,'Detail Kosten DVC'!C:C,B12,'Detail Kosten DVC'!$E:$E,$G$5)</f>
        <v>0</v>
      </c>
      <c r="I12" s="72">
        <f>SUMIFS('Detail Kosten DVC'!M:M,'Detail Kosten DVC'!G:G,$I$6,'Detail Kosten DVC'!C:C,B12,'Detail Kosten DVC'!$E:$E,$I$5)</f>
        <v>3550185.5999999996</v>
      </c>
      <c r="J12" s="65">
        <f>SUMIFS('Detail Kosten DVC'!M:M,'Detail Kosten DVC'!G:G,$J$6,'Detail Kosten DVC'!C:C,B12,'Detail Kosten DVC'!$E:$E,$I$5)</f>
        <v>0</v>
      </c>
      <c r="K12" s="72">
        <f>SUMIFS('Detail Kosten DVC'!M:M,'Detail Kosten DVC'!G:G,$K$6,'Detail Kosten DVC'!C:C,B12,'Detail Kosten DVC'!$E:$E,$K$5)</f>
        <v>3692193.0240000002</v>
      </c>
      <c r="L12" s="79">
        <f>SUMIFS('Detail Kosten DVC'!M:M,'Detail Kosten DVC'!G:G,$L$6,'Detail Kosten DVC'!C:C,B12,'Detail Kosten DVC'!$E:$E,$K$5)</f>
        <v>0</v>
      </c>
      <c r="M12" s="72">
        <f>SUMIFS('Detail Kosten DVC'!M:M,'Detail Kosten DVC'!G:G,$M$6,'Detail Kosten DVC'!C:C,B12,'Detail Kosten DVC'!$E:$E,$M$5)</f>
        <v>3839880.7449599998</v>
      </c>
      <c r="N12" s="84">
        <f>SUMIFS('Detail Kosten DVC'!M:M,'Detail Kosten DVC'!G:G,$N$6,'Detail Kosten DVC'!C:C,B12,'Detail Kosten DVC'!$E:$E,$M$5)</f>
        <v>0</v>
      </c>
    </row>
    <row r="13" spans="1:14" ht="15" outlineLevel="1">
      <c r="A13" s="67" t="s">
        <v>101</v>
      </c>
      <c r="B13" s="28" t="s">
        <v>102</v>
      </c>
      <c r="C13" s="72">
        <f>SUMIFS('Detail Kosten DVC'!M:M,'Detail Kosten DVC'!G:G,$C$6,'Detail Kosten DVC'!C:C,B13,'Detail Kosten DVC'!$E:$E,$C$5)</f>
        <v>0</v>
      </c>
      <c r="D13" s="69">
        <f>SUMIFS('Detail Kosten DVC'!M:M,'Detail Kosten DVC'!G:G,$D$6,'Detail Kosten DVC'!C:C,B13,'Detail Kosten DVC'!$E:$E,$C$5)</f>
        <v>0</v>
      </c>
      <c r="E13" s="72">
        <f>SUMIFS('Detail Kosten DVC'!M:M,'Detail Kosten DVC'!G:G,$E$6,'Detail Kosten DVC'!C:C,B13,'Detail Kosten DVC'!$E:$E,$E$5)</f>
        <v>0</v>
      </c>
      <c r="F13" s="65">
        <f>SUMIFS('Detail Kosten DVC'!M:M,'Detail Kosten DVC'!G:G,$F$6,'Detail Kosten DVC'!C:C,B13,'Detail Kosten DVC'!$E:$E,$E$5)</f>
        <v>0</v>
      </c>
      <c r="G13" s="72">
        <f>SUMIFS('Detail Kosten DVC'!M:M,'Detail Kosten DVC'!G:G,$G$6,'Detail Kosten DVC'!C:C,B13,'Detail Kosten DVC'!$E:$E,$G$5)</f>
        <v>0</v>
      </c>
      <c r="H13" s="65">
        <f>SUMIFS('Detail Kosten DVC'!M:M,'Detail Kosten DVC'!G:G,$H$6,'Detail Kosten DVC'!C:C,B13,'Detail Kosten DVC'!$E:$E,$G$5)</f>
        <v>0</v>
      </c>
      <c r="I13" s="72">
        <f>SUMIFS('Detail Kosten DVC'!M:M,'Detail Kosten DVC'!G:G,$I$6,'Detail Kosten DVC'!C:C,B13,'Detail Kosten DVC'!$E:$E,$I$5)</f>
        <v>0</v>
      </c>
      <c r="J13" s="65">
        <f>SUMIFS('Detail Kosten DVC'!M:M,'Detail Kosten DVC'!G:G,$J$6,'Detail Kosten DVC'!C:C,B13,'Detail Kosten DVC'!$E:$E,$I$5)</f>
        <v>0</v>
      </c>
      <c r="K13" s="72">
        <f>SUMIFS('Detail Kosten DVC'!M:M,'Detail Kosten DVC'!G:G,$K$6,'Detail Kosten DVC'!C:C,B13,'Detail Kosten DVC'!$E:$E,$K$5)</f>
        <v>0</v>
      </c>
      <c r="L13" s="79">
        <f>SUMIFS('Detail Kosten DVC'!M:M,'Detail Kosten DVC'!G:G,$L$6,'Detail Kosten DVC'!C:C,B13,'Detail Kosten DVC'!$E:$E,$K$5)</f>
        <v>0</v>
      </c>
      <c r="M13" s="72">
        <f>SUMIFS('Detail Kosten DVC'!M:M,'Detail Kosten DVC'!G:G,$M$6,'Detail Kosten DVC'!C:C,B13,'Detail Kosten DVC'!$E:$E,$M$5)</f>
        <v>0</v>
      </c>
      <c r="N13" s="84">
        <f>SUMIFS('Detail Kosten DVC'!M:M,'Detail Kosten DVC'!G:G,$N$6,'Detail Kosten DVC'!C:C,B13,'Detail Kosten DVC'!$E:$E,$M$5)</f>
        <v>0</v>
      </c>
    </row>
    <row r="14" spans="1:14" ht="15" outlineLevel="1">
      <c r="A14" s="67" t="s">
        <v>103</v>
      </c>
      <c r="B14" s="28" t="s">
        <v>104</v>
      </c>
      <c r="C14" s="72">
        <f>SUMIFS('Detail Kosten DVC'!M:M,'Detail Kosten DVC'!G:G,$C$6,'Detail Kosten DVC'!C:C,B14,'Detail Kosten DVC'!$E:$E,$C$5)</f>
        <v>0</v>
      </c>
      <c r="D14" s="69">
        <f>SUMIFS('Detail Kosten DVC'!M:M,'Detail Kosten DVC'!G:G,$D$6,'Detail Kosten DVC'!C:C,B14,'Detail Kosten DVC'!$E:$E,$C$5)</f>
        <v>0</v>
      </c>
      <c r="E14" s="72">
        <f>SUMIFS('Detail Kosten DVC'!M:M,'Detail Kosten DVC'!G:G,$E$6,'Detail Kosten DVC'!C:C,B14,'Detail Kosten DVC'!$E:$E,$E$5)</f>
        <v>0</v>
      </c>
      <c r="F14" s="65">
        <f>SUMIFS('Detail Kosten DVC'!M:M,'Detail Kosten DVC'!G:G,$F$6,'Detail Kosten DVC'!C:C,B14,'Detail Kosten DVC'!$E:$E,$E$5)</f>
        <v>0</v>
      </c>
      <c r="G14" s="72">
        <f>SUMIFS('Detail Kosten DVC'!M:M,'Detail Kosten DVC'!G:G,$G$6,'Detail Kosten DVC'!C:C,B14,'Detail Kosten DVC'!$E:$E,$G$5)</f>
        <v>0</v>
      </c>
      <c r="H14" s="65">
        <f>SUMIFS('Detail Kosten DVC'!M:M,'Detail Kosten DVC'!G:G,$H$6,'Detail Kosten DVC'!C:C,B14,'Detail Kosten DVC'!$E:$E,$G$5)</f>
        <v>0</v>
      </c>
      <c r="I14" s="72">
        <f>SUMIFS('Detail Kosten DVC'!M:M,'Detail Kosten DVC'!G:G,$I$6,'Detail Kosten DVC'!C:C,B14,'Detail Kosten DVC'!$E:$E,$I$5)</f>
        <v>0</v>
      </c>
      <c r="J14" s="65">
        <f>SUMIFS('Detail Kosten DVC'!M:M,'Detail Kosten DVC'!G:G,$J$6,'Detail Kosten DVC'!C:C,B14,'Detail Kosten DVC'!$E:$E,$I$5)</f>
        <v>0</v>
      </c>
      <c r="K14" s="72">
        <f>SUMIFS('Detail Kosten DVC'!M:M,'Detail Kosten DVC'!G:G,$K$6,'Detail Kosten DVC'!C:C,B14,'Detail Kosten DVC'!$E:$E,$K$5)</f>
        <v>0</v>
      </c>
      <c r="L14" s="79">
        <f>SUMIFS('Detail Kosten DVC'!M:M,'Detail Kosten DVC'!G:G,$L$6,'Detail Kosten DVC'!C:C,B14,'Detail Kosten DVC'!$E:$E,$K$5)</f>
        <v>0</v>
      </c>
      <c r="M14" s="72">
        <f>SUMIFS('Detail Kosten DVC'!M:M,'Detail Kosten DVC'!G:G,$M$6,'Detail Kosten DVC'!C:C,B14,'Detail Kosten DVC'!$E:$E,$M$5)</f>
        <v>0</v>
      </c>
      <c r="N14" s="84">
        <f>SUMIFS('Detail Kosten DVC'!M:M,'Detail Kosten DVC'!G:G,$N$6,'Detail Kosten DVC'!C:C,B14,'Detail Kosten DVC'!$E:$E,$M$5)</f>
        <v>0</v>
      </c>
    </row>
    <row r="15" spans="1:14" ht="15" outlineLevel="1">
      <c r="A15" s="67" t="s">
        <v>105</v>
      </c>
      <c r="B15" s="28" t="s">
        <v>106</v>
      </c>
      <c r="C15" s="72">
        <f>SUMIFS('Detail Kosten DVC'!M:M,'Detail Kosten DVC'!G:G,$C$6,'Detail Kosten DVC'!C:C,B15,'Detail Kosten DVC'!$E:$E,$C$5)</f>
        <v>0</v>
      </c>
      <c r="D15" s="69">
        <f>SUMIFS('Detail Kosten DVC'!M:M,'Detail Kosten DVC'!G:G,$D$6,'Detail Kosten DVC'!C:C,B15,'Detail Kosten DVC'!$E:$E,$C$5)</f>
        <v>0</v>
      </c>
      <c r="E15" s="72">
        <f>SUMIFS('Detail Kosten DVC'!M:M,'Detail Kosten DVC'!G:G,$E$6,'Detail Kosten DVC'!C:C,B15,'Detail Kosten DVC'!$E:$E,$E$5)</f>
        <v>0</v>
      </c>
      <c r="F15" s="65">
        <f>SUMIFS('Detail Kosten DVC'!M:M,'Detail Kosten DVC'!G:G,$F$6,'Detail Kosten DVC'!C:C,B15,'Detail Kosten DVC'!$E:$E,$E$5)</f>
        <v>0</v>
      </c>
      <c r="G15" s="72">
        <f>SUMIFS('Detail Kosten DVC'!M:M,'Detail Kosten DVC'!G:G,$G$6,'Detail Kosten DVC'!C:C,B15,'Detail Kosten DVC'!$E:$E,$G$5)</f>
        <v>0</v>
      </c>
      <c r="H15" s="65">
        <f>SUMIFS('Detail Kosten DVC'!M:M,'Detail Kosten DVC'!G:G,$H$6,'Detail Kosten DVC'!C:C,B15,'Detail Kosten DVC'!$E:$E,$G$5)</f>
        <v>0</v>
      </c>
      <c r="I15" s="72">
        <f>SUMIFS('Detail Kosten DVC'!M:M,'Detail Kosten DVC'!G:G,$I$6,'Detail Kosten DVC'!C:C,B15,'Detail Kosten DVC'!$E:$E,$I$5)</f>
        <v>0</v>
      </c>
      <c r="J15" s="65">
        <f>SUMIFS('Detail Kosten DVC'!M:M,'Detail Kosten DVC'!G:G,$J$6,'Detail Kosten DVC'!C:C,B15,'Detail Kosten DVC'!$E:$E,$I$5)</f>
        <v>0</v>
      </c>
      <c r="K15" s="72">
        <f>SUMIFS('Detail Kosten DVC'!M:M,'Detail Kosten DVC'!G:G,$K$6,'Detail Kosten DVC'!C:C,B15,'Detail Kosten DVC'!$E:$E,$K$5)</f>
        <v>0</v>
      </c>
      <c r="L15" s="79">
        <f>SUMIFS('Detail Kosten DVC'!M:M,'Detail Kosten DVC'!G:G,$L$6,'Detail Kosten DVC'!C:C,B15,'Detail Kosten DVC'!$E:$E,$K$5)</f>
        <v>0</v>
      </c>
      <c r="M15" s="72">
        <f>SUMIFS('Detail Kosten DVC'!M:M,'Detail Kosten DVC'!G:G,$M$6,'Detail Kosten DVC'!C:C,B15,'Detail Kosten DVC'!$E:$E,$M$5)</f>
        <v>0</v>
      </c>
      <c r="N15" s="84">
        <f>SUMIFS('Detail Kosten DVC'!M:M,'Detail Kosten DVC'!G:G,$N$6,'Detail Kosten DVC'!C:C,B15,'Detail Kosten DVC'!$E:$E,$M$5)</f>
        <v>0</v>
      </c>
    </row>
    <row r="16" spans="1:14" ht="15" outlineLevel="1">
      <c r="A16" s="67" t="s">
        <v>107</v>
      </c>
      <c r="B16" s="28" t="s">
        <v>108</v>
      </c>
      <c r="C16" s="72">
        <f>SUMIFS('Detail Kosten DVC'!M:M,'Detail Kosten DVC'!G:G,$C$6,'Detail Kosten DVC'!C:C,B16,'Detail Kosten DVC'!$E:$E,$C$5)</f>
        <v>0</v>
      </c>
      <c r="D16" s="69">
        <f>SUMIFS('Detail Kosten DVC'!M:M,'Detail Kosten DVC'!G:G,$D$6,'Detail Kosten DVC'!C:C,B16,'Detail Kosten DVC'!$E:$E,$C$5)</f>
        <v>0</v>
      </c>
      <c r="E16" s="72">
        <f>SUMIFS('Detail Kosten DVC'!M:M,'Detail Kosten DVC'!G:G,$E$6,'Detail Kosten DVC'!C:C,B16,'Detail Kosten DVC'!$E:$E,$E$5)</f>
        <v>0</v>
      </c>
      <c r="F16" s="65">
        <f>SUMIFS('Detail Kosten DVC'!M:M,'Detail Kosten DVC'!G:G,$F$6,'Detail Kosten DVC'!C:C,B16,'Detail Kosten DVC'!$E:$E,$E$5)</f>
        <v>0</v>
      </c>
      <c r="G16" s="72">
        <f>SUMIFS('Detail Kosten DVC'!M:M,'Detail Kosten DVC'!G:G,$G$6,'Detail Kosten DVC'!C:C,B16,'Detail Kosten DVC'!$E:$E,$G$5)</f>
        <v>0</v>
      </c>
      <c r="H16" s="65">
        <f>SUMIFS('Detail Kosten DVC'!M:M,'Detail Kosten DVC'!G:G,$H$6,'Detail Kosten DVC'!C:C,B16,'Detail Kosten DVC'!$E:$E,$G$5)</f>
        <v>0</v>
      </c>
      <c r="I16" s="72">
        <f>SUMIFS('Detail Kosten DVC'!M:M,'Detail Kosten DVC'!G:G,$I$6,'Detail Kosten DVC'!C:C,B16,'Detail Kosten DVC'!$E:$E,$I$5)</f>
        <v>0</v>
      </c>
      <c r="J16" s="65">
        <f>SUMIFS('Detail Kosten DVC'!M:M,'Detail Kosten DVC'!G:G,$J$6,'Detail Kosten DVC'!C:C,B16,'Detail Kosten DVC'!$E:$E,$I$5)</f>
        <v>0</v>
      </c>
      <c r="K16" s="72">
        <f>SUMIFS('Detail Kosten DVC'!M:M,'Detail Kosten DVC'!G:G,$K$6,'Detail Kosten DVC'!C:C,B16,'Detail Kosten DVC'!$E:$E,$K$5)</f>
        <v>0</v>
      </c>
      <c r="L16" s="79">
        <f>SUMIFS('Detail Kosten DVC'!M:M,'Detail Kosten DVC'!G:G,$L$6,'Detail Kosten DVC'!C:C,B16,'Detail Kosten DVC'!$E:$E,$K$5)</f>
        <v>0</v>
      </c>
      <c r="M16" s="72">
        <f>SUMIFS('Detail Kosten DVC'!M:M,'Detail Kosten DVC'!G:G,$M$6,'Detail Kosten DVC'!C:C,B16,'Detail Kosten DVC'!$E:$E,$M$5)</f>
        <v>0</v>
      </c>
      <c r="N16" s="84">
        <f>SUMIFS('Detail Kosten DVC'!M:M,'Detail Kosten DVC'!G:G,$N$6,'Detail Kosten DVC'!C:C,B16,'Detail Kosten DVC'!$E:$E,$M$5)</f>
        <v>0</v>
      </c>
    </row>
    <row r="17" spans="1:14" ht="30" outlineLevel="1">
      <c r="A17" s="67" t="s">
        <v>109</v>
      </c>
      <c r="B17" s="28" t="s">
        <v>110</v>
      </c>
      <c r="C17" s="72">
        <f>SUMIFS('Detail Kosten DVC'!M:M,'Detail Kosten DVC'!G:G,$C$6,'Detail Kosten DVC'!C:C,B17,'Detail Kosten DVC'!$E:$E,$C$5)</f>
        <v>0</v>
      </c>
      <c r="D17" s="69">
        <f>SUMIFS('Detail Kosten DVC'!M:M,'Detail Kosten DVC'!G:G,$D$6,'Detail Kosten DVC'!C:C,B17,'Detail Kosten DVC'!$E:$E,$C$5)</f>
        <v>0</v>
      </c>
      <c r="E17" s="72">
        <f>SUMIFS('Detail Kosten DVC'!M:M,'Detail Kosten DVC'!G:G,$E$6,'Detail Kosten DVC'!C:C,B17,'Detail Kosten DVC'!$E:$E,$E$5)</f>
        <v>0</v>
      </c>
      <c r="F17" s="65">
        <f>SUMIFS('Detail Kosten DVC'!M:M,'Detail Kosten DVC'!G:G,$F$6,'Detail Kosten DVC'!C:C,B17,'Detail Kosten DVC'!$E:$E,$E$5)</f>
        <v>0</v>
      </c>
      <c r="G17" s="72">
        <f>SUMIFS('Detail Kosten DVC'!M:M,'Detail Kosten DVC'!G:G,$G$6,'Detail Kosten DVC'!C:C,B17,'Detail Kosten DVC'!$E:$E,$G$5)</f>
        <v>124440</v>
      </c>
      <c r="H17" s="65">
        <f>SUMIFS('Detail Kosten DVC'!M:M,'Detail Kosten DVC'!G:G,$H$6,'Detail Kosten DVC'!C:C,B17,'Detail Kosten DVC'!$E:$E,$G$5)</f>
        <v>0</v>
      </c>
      <c r="I17" s="72">
        <f>SUMIFS('Detail Kosten DVC'!M:M,'Detail Kosten DVC'!G:G,$I$6,'Detail Kosten DVC'!C:C,B17,'Detail Kosten DVC'!$E:$E,$I$5)</f>
        <v>129417.60000000001</v>
      </c>
      <c r="J17" s="65">
        <f>SUMIFS('Detail Kosten DVC'!M:M,'Detail Kosten DVC'!G:G,$J$6,'Detail Kosten DVC'!C:C,B17,'Detail Kosten DVC'!$E:$E,$I$5)</f>
        <v>0</v>
      </c>
      <c r="K17" s="72">
        <f>SUMIFS('Detail Kosten DVC'!M:M,'Detail Kosten DVC'!G:G,$K$6,'Detail Kosten DVC'!C:C,B17,'Detail Kosten DVC'!$E:$E,$K$5)</f>
        <v>134594.304</v>
      </c>
      <c r="L17" s="79">
        <f>SUMIFS('Detail Kosten DVC'!M:M,'Detail Kosten DVC'!G:G,$L$6,'Detail Kosten DVC'!C:C,B17,'Detail Kosten DVC'!$E:$E,$K$5)</f>
        <v>0</v>
      </c>
      <c r="M17" s="72">
        <f>SUMIFS('Detail Kosten DVC'!M:M,'Detail Kosten DVC'!G:G,$M$6,'Detail Kosten DVC'!C:C,B17,'Detail Kosten DVC'!$E:$E,$M$5)</f>
        <v>139978.07616</v>
      </c>
      <c r="N17" s="84">
        <f>SUMIFS('Detail Kosten DVC'!M:M,'Detail Kosten DVC'!G:G,$N$6,'Detail Kosten DVC'!C:C,B17,'Detail Kosten DVC'!$E:$E,$M$5)</f>
        <v>0</v>
      </c>
    </row>
    <row r="18" spans="1:14" ht="45" outlineLevel="1">
      <c r="A18" s="67" t="s">
        <v>111</v>
      </c>
      <c r="B18" s="28" t="s">
        <v>112</v>
      </c>
      <c r="C18" s="72">
        <f>SUMIFS('Detail Kosten DVC'!M:M,'Detail Kosten DVC'!G:G,$C$6,'Detail Kosten DVC'!C:C,B18,'Detail Kosten DVC'!$E:$E,$C$5)</f>
        <v>0</v>
      </c>
      <c r="D18" s="69">
        <f>SUMIFS('Detail Kosten DVC'!M:M,'Detail Kosten DVC'!G:G,$D$6,'Detail Kosten DVC'!C:C,B18,'Detail Kosten DVC'!$E:$E,$C$5)</f>
        <v>0</v>
      </c>
      <c r="E18" s="72">
        <f>SUMIFS('Detail Kosten DVC'!M:M,'Detail Kosten DVC'!G:G,$E$6,'Detail Kosten DVC'!C:C,B18,'Detail Kosten DVC'!$E:$E,$E$5)</f>
        <v>0</v>
      </c>
      <c r="F18" s="65">
        <f>SUMIFS('Detail Kosten DVC'!M:M,'Detail Kosten DVC'!G:G,$F$6,'Detail Kosten DVC'!C:C,B18,'Detail Kosten DVC'!$E:$E,$E$5)</f>
        <v>0</v>
      </c>
      <c r="G18" s="72">
        <f>SUMIFS('Detail Kosten DVC'!M:M,'Detail Kosten DVC'!G:G,$G$6,'Detail Kosten DVC'!C:C,B18,'Detail Kosten DVC'!$E:$E,$G$5)</f>
        <v>0</v>
      </c>
      <c r="H18" s="65">
        <f>SUMIFS('Detail Kosten DVC'!M:M,'Detail Kosten DVC'!G:G,$H$6,'Detail Kosten DVC'!C:C,B18,'Detail Kosten DVC'!$E:$E,$G$5)</f>
        <v>0</v>
      </c>
      <c r="I18" s="72">
        <f>SUMIFS('Detail Kosten DVC'!M:M,'Detail Kosten DVC'!G:G,$I$6,'Detail Kosten DVC'!C:C,B18,'Detail Kosten DVC'!$E:$E,$I$5)</f>
        <v>0</v>
      </c>
      <c r="J18" s="65">
        <f>SUMIFS('Detail Kosten DVC'!M:M,'Detail Kosten DVC'!G:G,$J$6,'Detail Kosten DVC'!C:C,B18,'Detail Kosten DVC'!$E:$E,$I$5)</f>
        <v>0</v>
      </c>
      <c r="K18" s="72">
        <f>SUMIFS('Detail Kosten DVC'!M:M,'Detail Kosten DVC'!G:G,$K$6,'Detail Kosten DVC'!C:C,B18,'Detail Kosten DVC'!$E:$E,$K$5)</f>
        <v>0</v>
      </c>
      <c r="L18" s="79">
        <f>SUMIFS('Detail Kosten DVC'!M:M,'Detail Kosten DVC'!G:G,$L$6,'Detail Kosten DVC'!C:C,B18,'Detail Kosten DVC'!$E:$E,$K$5)</f>
        <v>0</v>
      </c>
      <c r="M18" s="72">
        <f>SUMIFS('Detail Kosten DVC'!M:M,'Detail Kosten DVC'!G:G,$M$6,'Detail Kosten DVC'!C:C,B18,'Detail Kosten DVC'!$E:$E,$M$5)</f>
        <v>0</v>
      </c>
      <c r="N18" s="84">
        <f>SUMIFS('Detail Kosten DVC'!M:M,'Detail Kosten DVC'!G:G,$N$6,'Detail Kosten DVC'!C:C,B18,'Detail Kosten DVC'!$E:$E,$M$5)</f>
        <v>0</v>
      </c>
    </row>
    <row r="19" spans="1:14" ht="45" outlineLevel="1">
      <c r="A19" s="67" t="s">
        <v>113</v>
      </c>
      <c r="B19" s="28" t="s">
        <v>114</v>
      </c>
      <c r="C19" s="72">
        <f>SUMIFS('Detail Kosten DVC'!M:M,'Detail Kosten DVC'!G:G,$C$6,'Detail Kosten DVC'!C:C,B19,'Detail Kosten DVC'!$E:$E,$C$5)</f>
        <v>0</v>
      </c>
      <c r="D19" s="69">
        <f>SUMIFS('Detail Kosten DVC'!M:M,'Detail Kosten DVC'!G:G,$D$6,'Detail Kosten DVC'!C:C,B19,'Detail Kosten DVC'!$E:$E,$C$5)</f>
        <v>0</v>
      </c>
      <c r="E19" s="72">
        <f>SUMIFS('Detail Kosten DVC'!M:M,'Detail Kosten DVC'!G:G,$E$6,'Detail Kosten DVC'!C:C,B19,'Detail Kosten DVC'!$E:$E,$E$5)</f>
        <v>0</v>
      </c>
      <c r="F19" s="65">
        <f>SUMIFS('Detail Kosten DVC'!M:M,'Detail Kosten DVC'!G:G,$F$6,'Detail Kosten DVC'!C:C,B19,'Detail Kosten DVC'!$E:$E,$E$5)</f>
        <v>0</v>
      </c>
      <c r="G19" s="72">
        <f>SUMIFS('Detail Kosten DVC'!M:M,'Detail Kosten DVC'!G:G,$G$6,'Detail Kosten DVC'!C:C,B19,'Detail Kosten DVC'!$E:$E,$G$5)</f>
        <v>622200</v>
      </c>
      <c r="H19" s="65">
        <f>SUMIFS('Detail Kosten DVC'!M:M,'Detail Kosten DVC'!G:G,$H$6,'Detail Kosten DVC'!C:C,B19,'Detail Kosten DVC'!$E:$E,$G$5)</f>
        <v>0</v>
      </c>
      <c r="I19" s="72">
        <f>SUMIFS('Detail Kosten DVC'!M:M,'Detail Kosten DVC'!G:G,$I$6,'Detail Kosten DVC'!C:C,B19,'Detail Kosten DVC'!$E:$E,$I$5)</f>
        <v>647088</v>
      </c>
      <c r="J19" s="65">
        <f>SUMIFS('Detail Kosten DVC'!M:M,'Detail Kosten DVC'!G:G,$J$6,'Detail Kosten DVC'!C:C,B19,'Detail Kosten DVC'!$E:$E,$I$5)</f>
        <v>0</v>
      </c>
      <c r="K19" s="72">
        <f>SUMIFS('Detail Kosten DVC'!M:M,'Detail Kosten DVC'!G:G,$K$6,'Detail Kosten DVC'!C:C,B19,'Detail Kosten DVC'!$E:$E,$K$5)</f>
        <v>672971.52</v>
      </c>
      <c r="L19" s="79">
        <f>SUMIFS('Detail Kosten DVC'!M:M,'Detail Kosten DVC'!G:G,$L$6,'Detail Kosten DVC'!C:C,B19,'Detail Kosten DVC'!$E:$E,$K$5)</f>
        <v>0</v>
      </c>
      <c r="M19" s="72">
        <f>SUMIFS('Detail Kosten DVC'!M:M,'Detail Kosten DVC'!G:G,$M$6,'Detail Kosten DVC'!C:C,B19,'Detail Kosten DVC'!$E:$E,$M$5)</f>
        <v>699890.38079999993</v>
      </c>
      <c r="N19" s="84">
        <f>SUMIFS('Detail Kosten DVC'!M:M,'Detail Kosten DVC'!G:G,$N$6,'Detail Kosten DVC'!C:C,B19,'Detail Kosten DVC'!$E:$E,$M$5)</f>
        <v>0</v>
      </c>
    </row>
    <row r="20" spans="1:14" ht="15" outlineLevel="1">
      <c r="A20" s="67" t="s">
        <v>115</v>
      </c>
      <c r="B20" s="28" t="s">
        <v>116</v>
      </c>
      <c r="C20" s="72">
        <f>SUMIFS('Detail Kosten DVC'!M:M,'Detail Kosten DVC'!G:G,$C$6,'Detail Kosten DVC'!C:C,B20,'Detail Kosten DVC'!$E:$E,$C$5)</f>
        <v>0</v>
      </c>
      <c r="D20" s="69">
        <f>SUMIFS('Detail Kosten DVC'!M:M,'Detail Kosten DVC'!G:G,$D$6,'Detail Kosten DVC'!C:C,B20,'Detail Kosten DVC'!$E:$E,$C$5)</f>
        <v>0</v>
      </c>
      <c r="E20" s="72">
        <f>SUMIFS('Detail Kosten DVC'!M:M,'Detail Kosten DVC'!G:G,$E$6,'Detail Kosten DVC'!C:C,B20,'Detail Kosten DVC'!$E:$E,$E$5)</f>
        <v>0</v>
      </c>
      <c r="F20" s="65">
        <f>SUMIFS('Detail Kosten DVC'!M:M,'Detail Kosten DVC'!G:G,$F$6,'Detail Kosten DVC'!C:C,B20,'Detail Kosten DVC'!$E:$E,$E$5)</f>
        <v>0</v>
      </c>
      <c r="G20" s="72">
        <f>SUMIFS('Detail Kosten DVC'!M:M,'Detail Kosten DVC'!G:G,$G$6,'Detail Kosten DVC'!C:C,B20,'Detail Kosten DVC'!$E:$E,$G$5)</f>
        <v>0</v>
      </c>
      <c r="H20" s="65">
        <f>SUMIFS('Detail Kosten DVC'!M:M,'Detail Kosten DVC'!G:G,$H$6,'Detail Kosten DVC'!C:C,B20,'Detail Kosten DVC'!$E:$E,$G$5)</f>
        <v>0</v>
      </c>
      <c r="I20" s="72">
        <f>SUMIFS('Detail Kosten DVC'!M:M,'Detail Kosten DVC'!G:G,$I$6,'Detail Kosten DVC'!C:C,B20,'Detail Kosten DVC'!$E:$E,$I$5)</f>
        <v>0</v>
      </c>
      <c r="J20" s="65">
        <f>SUMIFS('Detail Kosten DVC'!M:M,'Detail Kosten DVC'!G:G,$J$6,'Detail Kosten DVC'!C:C,B20,'Detail Kosten DVC'!$E:$E,$I$5)</f>
        <v>0</v>
      </c>
      <c r="K20" s="72">
        <f>SUMIFS('Detail Kosten DVC'!M:M,'Detail Kosten DVC'!G:G,$K$6,'Detail Kosten DVC'!C:C,B20,'Detail Kosten DVC'!$E:$E,$K$5)</f>
        <v>0</v>
      </c>
      <c r="L20" s="79">
        <f>SUMIFS('Detail Kosten DVC'!M:M,'Detail Kosten DVC'!G:G,$L$6,'Detail Kosten DVC'!C:C,B20,'Detail Kosten DVC'!$E:$E,$K$5)</f>
        <v>0</v>
      </c>
      <c r="M20" s="72">
        <f>SUMIFS('Detail Kosten DVC'!M:M,'Detail Kosten DVC'!G:G,$M$6,'Detail Kosten DVC'!C:C,B20,'Detail Kosten DVC'!$E:$E,$M$5)</f>
        <v>0</v>
      </c>
      <c r="N20" s="84">
        <f>SUMIFS('Detail Kosten DVC'!M:M,'Detail Kosten DVC'!G:G,$N$6,'Detail Kosten DVC'!C:C,B20,'Detail Kosten DVC'!$E:$E,$M$5)</f>
        <v>0</v>
      </c>
    </row>
    <row r="21" spans="1:14" ht="30" outlineLevel="1">
      <c r="A21" s="67" t="s">
        <v>117</v>
      </c>
      <c r="B21" s="28" t="s">
        <v>118</v>
      </c>
      <c r="C21" s="72">
        <f>SUMIFS('Detail Kosten DVC'!M:M,'Detail Kosten DVC'!G:G,$C$6,'Detail Kosten DVC'!C:C,B21,'Detail Kosten DVC'!$E:$E,$C$5)</f>
        <v>0</v>
      </c>
      <c r="D21" s="69">
        <f>SUMIFS('Detail Kosten DVC'!M:M,'Detail Kosten DVC'!G:G,$D$6,'Detail Kosten DVC'!C:C,B21,'Detail Kosten DVC'!$E:$E,$C$5)</f>
        <v>0</v>
      </c>
      <c r="E21" s="72">
        <f>SUMIFS('Detail Kosten DVC'!M:M,'Detail Kosten DVC'!G:G,$E$6,'Detail Kosten DVC'!C:C,B21,'Detail Kosten DVC'!$E:$E,$E$5)</f>
        <v>0</v>
      </c>
      <c r="F21" s="65">
        <f>SUMIFS('Detail Kosten DVC'!M:M,'Detail Kosten DVC'!G:G,$F$6,'Detail Kosten DVC'!C:C,B21,'Detail Kosten DVC'!$E:$E,$E$5)</f>
        <v>0</v>
      </c>
      <c r="G21" s="72">
        <f>SUMIFS('Detail Kosten DVC'!M:M,'Detail Kosten DVC'!G:G,$G$6,'Detail Kosten DVC'!C:C,B21,'Detail Kosten DVC'!$E:$E,$G$5)</f>
        <v>0</v>
      </c>
      <c r="H21" s="65">
        <f>SUMIFS('Detail Kosten DVC'!M:M,'Detail Kosten DVC'!G:G,$H$6,'Detail Kosten DVC'!C:C,B21,'Detail Kosten DVC'!$E:$E,$G$5)</f>
        <v>0</v>
      </c>
      <c r="I21" s="72">
        <f>SUMIFS('Detail Kosten DVC'!M:M,'Detail Kosten DVC'!G:G,$I$6,'Detail Kosten DVC'!C:C,B21,'Detail Kosten DVC'!$E:$E,$I$5)</f>
        <v>0</v>
      </c>
      <c r="J21" s="65">
        <f>SUMIFS('Detail Kosten DVC'!M:M,'Detail Kosten DVC'!G:G,$J$6,'Detail Kosten DVC'!C:C,B21,'Detail Kosten DVC'!$E:$E,$I$5)</f>
        <v>0</v>
      </c>
      <c r="K21" s="72">
        <f>SUMIFS('Detail Kosten DVC'!M:M,'Detail Kosten DVC'!G:G,$K$6,'Detail Kosten DVC'!C:C,B21,'Detail Kosten DVC'!$E:$E,$K$5)</f>
        <v>0</v>
      </c>
      <c r="L21" s="79">
        <f>SUMIFS('Detail Kosten DVC'!M:M,'Detail Kosten DVC'!G:G,$L$6,'Detail Kosten DVC'!C:C,B21,'Detail Kosten DVC'!$E:$E,$K$5)</f>
        <v>0</v>
      </c>
      <c r="M21" s="72">
        <f>SUMIFS('Detail Kosten DVC'!M:M,'Detail Kosten DVC'!G:G,$M$6,'Detail Kosten DVC'!C:C,B21,'Detail Kosten DVC'!$E:$E,$M$5)</f>
        <v>0</v>
      </c>
      <c r="N21" s="84">
        <f>SUMIFS('Detail Kosten DVC'!M:M,'Detail Kosten DVC'!G:G,$N$6,'Detail Kosten DVC'!C:C,B21,'Detail Kosten DVC'!$E:$E,$M$5)</f>
        <v>0</v>
      </c>
    </row>
    <row r="22" spans="1:14" ht="30" outlineLevel="1">
      <c r="A22" s="67" t="s">
        <v>119</v>
      </c>
      <c r="B22" s="28" t="s">
        <v>120</v>
      </c>
      <c r="C22" s="72">
        <f>SUMIFS('Detail Kosten DVC'!M:M,'Detail Kosten DVC'!G:G,$C$6,'Detail Kosten DVC'!C:C,B22,'Detail Kosten DVC'!$E:$E,$C$5)</f>
        <v>0</v>
      </c>
      <c r="D22" s="69">
        <f>SUMIFS('Detail Kosten DVC'!M:M,'Detail Kosten DVC'!G:G,$D$6,'Detail Kosten DVC'!C:C,B22,'Detail Kosten DVC'!$E:$E,$C$5)</f>
        <v>0</v>
      </c>
      <c r="E22" s="72">
        <f>SUMIFS('Detail Kosten DVC'!M:M,'Detail Kosten DVC'!G:G,$E$6,'Detail Kosten DVC'!C:C,B22,'Detail Kosten DVC'!$E:$E,$E$5)</f>
        <v>0</v>
      </c>
      <c r="F22" s="65">
        <f>SUMIFS('Detail Kosten DVC'!M:M,'Detail Kosten DVC'!G:G,$F$6,'Detail Kosten DVC'!C:C,B22,'Detail Kosten DVC'!$E:$E,$E$5)</f>
        <v>0</v>
      </c>
      <c r="G22" s="72">
        <f>SUMIFS('Detail Kosten DVC'!M:M,'Detail Kosten DVC'!G:G,$G$6,'Detail Kosten DVC'!C:C,B22,'Detail Kosten DVC'!$E:$E,$G$5)</f>
        <v>0</v>
      </c>
      <c r="H22" s="65">
        <f>SUMIFS('Detail Kosten DVC'!M:M,'Detail Kosten DVC'!G:G,$H$6,'Detail Kosten DVC'!C:C,B22,'Detail Kosten DVC'!$E:$E,$G$5)</f>
        <v>0</v>
      </c>
      <c r="I22" s="72">
        <f>SUMIFS('Detail Kosten DVC'!M:M,'Detail Kosten DVC'!G:G,$I$6,'Detail Kosten DVC'!C:C,B22,'Detail Kosten DVC'!$E:$E,$I$5)</f>
        <v>0</v>
      </c>
      <c r="J22" s="65">
        <f>SUMIFS('Detail Kosten DVC'!M:M,'Detail Kosten DVC'!G:G,$J$6,'Detail Kosten DVC'!C:C,B22,'Detail Kosten DVC'!$E:$E,$I$5)</f>
        <v>0</v>
      </c>
      <c r="K22" s="72">
        <f>SUMIFS('Detail Kosten DVC'!M:M,'Detail Kosten DVC'!G:G,$K$6,'Detail Kosten DVC'!C:C,B22,'Detail Kosten DVC'!$E:$E,$K$5)</f>
        <v>0</v>
      </c>
      <c r="L22" s="79">
        <f>SUMIFS('Detail Kosten DVC'!M:M,'Detail Kosten DVC'!G:G,$L$6,'Detail Kosten DVC'!C:C,B22,'Detail Kosten DVC'!$E:$E,$K$5)</f>
        <v>0</v>
      </c>
      <c r="M22" s="72">
        <f>SUMIFS('Detail Kosten DVC'!M:M,'Detail Kosten DVC'!G:G,$M$6,'Detail Kosten DVC'!C:C,B22,'Detail Kosten DVC'!$E:$E,$M$5)</f>
        <v>0</v>
      </c>
      <c r="N22" s="84">
        <f>SUMIFS('Detail Kosten DVC'!M:M,'Detail Kosten DVC'!G:G,$N$6,'Detail Kosten DVC'!C:C,B22,'Detail Kosten DVC'!$E:$E,$M$5)</f>
        <v>0</v>
      </c>
    </row>
    <row r="23" spans="1:14" ht="30" outlineLevel="1">
      <c r="A23" s="67" t="s">
        <v>121</v>
      </c>
      <c r="B23" s="28" t="s">
        <v>122</v>
      </c>
      <c r="C23" s="72">
        <f>SUMIFS('Detail Kosten DVC'!M:M,'Detail Kosten DVC'!G:G,$C$6,'Detail Kosten DVC'!C:C,B23,'Detail Kosten DVC'!$E:$E,$C$5)</f>
        <v>0</v>
      </c>
      <c r="D23" s="69">
        <f>SUMIFS('Detail Kosten DVC'!M:M,'Detail Kosten DVC'!G:G,$D$6,'Detail Kosten DVC'!C:C,B23,'Detail Kosten DVC'!$E:$E,$C$5)</f>
        <v>0</v>
      </c>
      <c r="E23" s="72">
        <f>SUMIFS('Detail Kosten DVC'!M:M,'Detail Kosten DVC'!G:G,$E$6,'Detail Kosten DVC'!C:C,B23,'Detail Kosten DVC'!$E:$E,$E$5)</f>
        <v>0</v>
      </c>
      <c r="F23" s="65">
        <f>SUMIFS('Detail Kosten DVC'!M:M,'Detail Kosten DVC'!G:G,$F$6,'Detail Kosten DVC'!C:C,B23,'Detail Kosten DVC'!$E:$E,$E$5)</f>
        <v>0</v>
      </c>
      <c r="G23" s="72">
        <f>SUMIFS('Detail Kosten DVC'!M:M,'Detail Kosten DVC'!G:G,$G$6,'Detail Kosten DVC'!C:C,B23,'Detail Kosten DVC'!$E:$E,$G$5)</f>
        <v>0</v>
      </c>
      <c r="H23" s="65">
        <f>SUMIFS('Detail Kosten DVC'!M:M,'Detail Kosten DVC'!G:G,$H$6,'Detail Kosten DVC'!C:C,B23,'Detail Kosten DVC'!$E:$E,$G$5)</f>
        <v>0</v>
      </c>
      <c r="I23" s="72">
        <f>SUMIFS('Detail Kosten DVC'!M:M,'Detail Kosten DVC'!G:G,$I$6,'Detail Kosten DVC'!C:C,B23,'Detail Kosten DVC'!$E:$E,$I$5)</f>
        <v>0</v>
      </c>
      <c r="J23" s="65">
        <f>SUMIFS('Detail Kosten DVC'!M:M,'Detail Kosten DVC'!G:G,$J$6,'Detail Kosten DVC'!C:C,B23,'Detail Kosten DVC'!$E:$E,$I$5)</f>
        <v>0</v>
      </c>
      <c r="K23" s="72">
        <f>SUMIFS('Detail Kosten DVC'!M:M,'Detail Kosten DVC'!G:G,$K$6,'Detail Kosten DVC'!C:C,B23,'Detail Kosten DVC'!$E:$E,$K$5)</f>
        <v>0</v>
      </c>
      <c r="L23" s="79">
        <f>SUMIFS('Detail Kosten DVC'!M:M,'Detail Kosten DVC'!G:G,$L$6,'Detail Kosten DVC'!C:C,B23,'Detail Kosten DVC'!$E:$E,$K$5)</f>
        <v>0</v>
      </c>
      <c r="M23" s="72">
        <f>SUMIFS('Detail Kosten DVC'!M:M,'Detail Kosten DVC'!G:G,$M$6,'Detail Kosten DVC'!C:C,B23,'Detail Kosten DVC'!$E:$E,$M$5)</f>
        <v>0</v>
      </c>
      <c r="N23" s="84">
        <f>SUMIFS('Detail Kosten DVC'!M:M,'Detail Kosten DVC'!G:G,$N$6,'Detail Kosten DVC'!C:C,B23,'Detail Kosten DVC'!$E:$E,$M$5)</f>
        <v>0</v>
      </c>
    </row>
    <row r="24" spans="1:14" ht="15" outlineLevel="1">
      <c r="A24" s="67" t="s">
        <v>123</v>
      </c>
      <c r="B24" s="28" t="s">
        <v>124</v>
      </c>
      <c r="C24" s="72">
        <f>SUMIFS('Detail Kosten DVC'!M:M,'Detail Kosten DVC'!G:G,$C$6,'Detail Kosten DVC'!C:C,B24,'Detail Kosten DVC'!$E:$E,$C$5)</f>
        <v>0</v>
      </c>
      <c r="D24" s="69">
        <f>SUMIFS('Detail Kosten DVC'!M:M,'Detail Kosten DVC'!G:G,$D$6,'Detail Kosten DVC'!C:C,B24,'Detail Kosten DVC'!$E:$E,$C$5)</f>
        <v>0</v>
      </c>
      <c r="E24" s="72">
        <f>SUMIFS('Detail Kosten DVC'!M:M,'Detail Kosten DVC'!G:G,$E$6,'Detail Kosten DVC'!C:C,B24,'Detail Kosten DVC'!$E:$E,$E$5)</f>
        <v>0</v>
      </c>
      <c r="F24" s="65">
        <f>SUMIFS('Detail Kosten DVC'!M:M,'Detail Kosten DVC'!G:G,$F$6,'Detail Kosten DVC'!C:C,B24,'Detail Kosten DVC'!$E:$E,$E$5)</f>
        <v>0</v>
      </c>
      <c r="G24" s="72">
        <f>SUMIFS('Detail Kosten DVC'!M:M,'Detail Kosten DVC'!G:G,$G$6,'Detail Kosten DVC'!C:C,B24,'Detail Kosten DVC'!$E:$E,$G$5)</f>
        <v>0</v>
      </c>
      <c r="H24" s="65">
        <f>SUMIFS('Detail Kosten DVC'!M:M,'Detail Kosten DVC'!G:G,$H$6,'Detail Kosten DVC'!C:C,B24,'Detail Kosten DVC'!$E:$E,$G$5)</f>
        <v>0</v>
      </c>
      <c r="I24" s="72">
        <f>SUMIFS('Detail Kosten DVC'!M:M,'Detail Kosten DVC'!G:G,$I$6,'Detail Kosten DVC'!C:C,B24,'Detail Kosten DVC'!$E:$E,$I$5)</f>
        <v>0</v>
      </c>
      <c r="J24" s="65">
        <f>SUMIFS('Detail Kosten DVC'!M:M,'Detail Kosten DVC'!G:G,$J$6,'Detail Kosten DVC'!C:C,B24,'Detail Kosten DVC'!$E:$E,$I$5)</f>
        <v>0</v>
      </c>
      <c r="K24" s="72">
        <f>SUMIFS('Detail Kosten DVC'!M:M,'Detail Kosten DVC'!G:G,$K$6,'Detail Kosten DVC'!C:C,B24,'Detail Kosten DVC'!$E:$E,$K$5)</f>
        <v>0</v>
      </c>
      <c r="L24" s="79">
        <f>SUMIFS('Detail Kosten DVC'!M:M,'Detail Kosten DVC'!G:G,$L$6,'Detail Kosten DVC'!C:C,B24,'Detail Kosten DVC'!$E:$E,$K$5)</f>
        <v>0</v>
      </c>
      <c r="M24" s="72">
        <f>SUMIFS('Detail Kosten DVC'!M:M,'Detail Kosten DVC'!G:G,$M$6,'Detail Kosten DVC'!C:C,B24,'Detail Kosten DVC'!$E:$E,$M$5)</f>
        <v>0</v>
      </c>
      <c r="N24" s="84">
        <f>SUMIFS('Detail Kosten DVC'!M:M,'Detail Kosten DVC'!G:G,$N$6,'Detail Kosten DVC'!C:C,B24,'Detail Kosten DVC'!$E:$E,$M$5)</f>
        <v>0</v>
      </c>
    </row>
    <row r="25" spans="1:14" ht="15" outlineLevel="1">
      <c r="A25" s="67" t="s">
        <v>125</v>
      </c>
      <c r="B25" s="28" t="s">
        <v>126</v>
      </c>
      <c r="C25" s="72">
        <f>SUMIFS('Detail Kosten DVC'!M:M,'Detail Kosten DVC'!G:G,$C$6,'Detail Kosten DVC'!C:C,B25,'Detail Kosten DVC'!$E:$E,$C$5)</f>
        <v>0</v>
      </c>
      <c r="D25" s="69">
        <f>SUMIFS('Detail Kosten DVC'!M:M,'Detail Kosten DVC'!G:G,$D$6,'Detail Kosten DVC'!C:C,B25,'Detail Kosten DVC'!$E:$E,$C$5)</f>
        <v>0</v>
      </c>
      <c r="E25" s="72">
        <f>SUMIFS('Detail Kosten DVC'!M:M,'Detail Kosten DVC'!G:G,$E$6,'Detail Kosten DVC'!C:C,B25,'Detail Kosten DVC'!$E:$E,$E$5)</f>
        <v>0</v>
      </c>
      <c r="F25" s="65">
        <f>SUMIFS('Detail Kosten DVC'!M:M,'Detail Kosten DVC'!G:G,$F$6,'Detail Kosten DVC'!C:C,B25,'Detail Kosten DVC'!$E:$E,$E$5)</f>
        <v>0</v>
      </c>
      <c r="G25" s="72">
        <f>SUMIFS('Detail Kosten DVC'!M:M,'Detail Kosten DVC'!G:G,$G$6,'Detail Kosten DVC'!C:C,B25,'Detail Kosten DVC'!$E:$E,$G$5)</f>
        <v>0</v>
      </c>
      <c r="H25" s="65">
        <f>SUMIFS('Detail Kosten DVC'!M:M,'Detail Kosten DVC'!G:G,$H$6,'Detail Kosten DVC'!C:C,B25,'Detail Kosten DVC'!$E:$E,$G$5)</f>
        <v>0</v>
      </c>
      <c r="I25" s="72">
        <f>SUMIFS('Detail Kosten DVC'!M:M,'Detail Kosten DVC'!G:G,$I$6,'Detail Kosten DVC'!C:C,B25,'Detail Kosten DVC'!$E:$E,$I$5)</f>
        <v>0</v>
      </c>
      <c r="J25" s="65">
        <f>SUMIFS('Detail Kosten DVC'!M:M,'Detail Kosten DVC'!G:G,$J$6,'Detail Kosten DVC'!C:C,B25,'Detail Kosten DVC'!$E:$E,$I$5)</f>
        <v>0</v>
      </c>
      <c r="K25" s="72">
        <f>SUMIFS('Detail Kosten DVC'!M:M,'Detail Kosten DVC'!G:G,$K$6,'Detail Kosten DVC'!C:C,B25,'Detail Kosten DVC'!$E:$E,$K$5)</f>
        <v>0</v>
      </c>
      <c r="L25" s="79">
        <f>SUMIFS('Detail Kosten DVC'!M:M,'Detail Kosten DVC'!G:G,$L$6,'Detail Kosten DVC'!C:C,B25,'Detail Kosten DVC'!$E:$E,$K$5)</f>
        <v>0</v>
      </c>
      <c r="M25" s="72">
        <f>SUMIFS('Detail Kosten DVC'!M:M,'Detail Kosten DVC'!G:G,$M$6,'Detail Kosten DVC'!C:C,B25,'Detail Kosten DVC'!$E:$E,$M$5)</f>
        <v>0</v>
      </c>
      <c r="N25" s="84">
        <f>SUMIFS('Detail Kosten DVC'!M:M,'Detail Kosten DVC'!G:G,$N$6,'Detail Kosten DVC'!C:C,B25,'Detail Kosten DVC'!$E:$E,$M$5)</f>
        <v>0</v>
      </c>
    </row>
    <row r="26" spans="1:14" ht="30" outlineLevel="1">
      <c r="A26" s="67" t="s">
        <v>127</v>
      </c>
      <c r="B26" s="28" t="s">
        <v>128</v>
      </c>
      <c r="C26" s="72">
        <f>SUMIFS('Detail Kosten DVC'!M:M,'Detail Kosten DVC'!G:G,$C$6,'Detail Kosten DVC'!C:C,B26,'Detail Kosten DVC'!$E:$E,$C$5)</f>
        <v>0</v>
      </c>
      <c r="D26" s="69">
        <f>SUMIFS('Detail Kosten DVC'!M:M,'Detail Kosten DVC'!G:G,$D$6,'Detail Kosten DVC'!C:C,B26,'Detail Kosten DVC'!$E:$E,$C$5)</f>
        <v>0</v>
      </c>
      <c r="E26" s="72">
        <f>SUMIFS('Detail Kosten DVC'!M:M,'Detail Kosten DVC'!G:G,$E$6,'Detail Kosten DVC'!C:C,B26,'Detail Kosten DVC'!$E:$E,$E$5)</f>
        <v>0</v>
      </c>
      <c r="F26" s="65">
        <f>SUMIFS('Detail Kosten DVC'!M:M,'Detail Kosten DVC'!G:G,$F$6,'Detail Kosten DVC'!C:C,B26,'Detail Kosten DVC'!$E:$E,$E$5)</f>
        <v>0</v>
      </c>
      <c r="G26" s="72">
        <f>SUMIFS('Detail Kosten DVC'!M:M,'Detail Kosten DVC'!G:G,$G$6,'Detail Kosten DVC'!C:C,B26,'Detail Kosten DVC'!$E:$E,$G$5)</f>
        <v>0</v>
      </c>
      <c r="H26" s="65">
        <f>SUMIFS('Detail Kosten DVC'!M:M,'Detail Kosten DVC'!G:G,$H$6,'Detail Kosten DVC'!C:C,B26,'Detail Kosten DVC'!$E:$E,$G$5)</f>
        <v>0</v>
      </c>
      <c r="I26" s="72">
        <f>SUMIFS('Detail Kosten DVC'!M:M,'Detail Kosten DVC'!G:G,$I$6,'Detail Kosten DVC'!C:C,B26,'Detail Kosten DVC'!$E:$E,$I$5)</f>
        <v>0</v>
      </c>
      <c r="J26" s="65">
        <f>SUMIFS('Detail Kosten DVC'!M:M,'Detail Kosten DVC'!G:G,$J$6,'Detail Kosten DVC'!C:C,B26,'Detail Kosten DVC'!$E:$E,$I$5)</f>
        <v>0</v>
      </c>
      <c r="K26" s="72">
        <f>SUMIFS('Detail Kosten DVC'!M:M,'Detail Kosten DVC'!G:G,$K$6,'Detail Kosten DVC'!C:C,B26,'Detail Kosten DVC'!$E:$E,$K$5)</f>
        <v>0</v>
      </c>
      <c r="L26" s="79">
        <f>SUMIFS('Detail Kosten DVC'!M:M,'Detail Kosten DVC'!G:G,$L$6,'Detail Kosten DVC'!C:C,B26,'Detail Kosten DVC'!$E:$E,$K$5)</f>
        <v>0</v>
      </c>
      <c r="M26" s="72">
        <f>SUMIFS('Detail Kosten DVC'!M:M,'Detail Kosten DVC'!G:G,$M$6,'Detail Kosten DVC'!C:C,B26,'Detail Kosten DVC'!$E:$E,$M$5)</f>
        <v>0</v>
      </c>
      <c r="N26" s="84">
        <f>SUMIFS('Detail Kosten DVC'!M:M,'Detail Kosten DVC'!G:G,$N$6,'Detail Kosten DVC'!C:C,B26,'Detail Kosten DVC'!$E:$E,$M$5)</f>
        <v>0</v>
      </c>
    </row>
    <row r="27" spans="1:14" ht="30" outlineLevel="1">
      <c r="A27" s="67" t="s">
        <v>129</v>
      </c>
      <c r="B27" s="28" t="s">
        <v>130</v>
      </c>
      <c r="C27" s="72">
        <f>SUMIFS('Detail Kosten DVC'!M:M,'Detail Kosten DVC'!G:G,$C$6,'Detail Kosten DVC'!C:C,B27,'Detail Kosten DVC'!$E:$E,$C$5)</f>
        <v>0</v>
      </c>
      <c r="D27" s="69">
        <f>SUMIFS('Detail Kosten DVC'!M:M,'Detail Kosten DVC'!G:G,$D$6,'Detail Kosten DVC'!C:C,B27,'Detail Kosten DVC'!$E:$E,$C$5)</f>
        <v>0</v>
      </c>
      <c r="E27" s="72">
        <f>SUMIFS('Detail Kosten DVC'!M:M,'Detail Kosten DVC'!G:G,$E$6,'Detail Kosten DVC'!C:C,B27,'Detail Kosten DVC'!$E:$E,$E$5)</f>
        <v>0</v>
      </c>
      <c r="F27" s="65">
        <f>SUMIFS('Detail Kosten DVC'!M:M,'Detail Kosten DVC'!G:G,$F$6,'Detail Kosten DVC'!C:C,B27,'Detail Kosten DVC'!$E:$E,$E$5)</f>
        <v>0</v>
      </c>
      <c r="G27" s="72">
        <f>SUMIFS('Detail Kosten DVC'!M:M,'Detail Kosten DVC'!G:G,$G$6,'Detail Kosten DVC'!C:C,B27,'Detail Kosten DVC'!$E:$E,$G$5)</f>
        <v>0</v>
      </c>
      <c r="H27" s="65">
        <f>SUMIFS('Detail Kosten DVC'!M:M,'Detail Kosten DVC'!G:G,$H$6,'Detail Kosten DVC'!C:C,B27,'Detail Kosten DVC'!$E:$E,$G$5)</f>
        <v>0</v>
      </c>
      <c r="I27" s="72">
        <f>SUMIFS('Detail Kosten DVC'!M:M,'Detail Kosten DVC'!G:G,$I$6,'Detail Kosten DVC'!C:C,B27,'Detail Kosten DVC'!$E:$E,$I$5)</f>
        <v>0</v>
      </c>
      <c r="J27" s="65">
        <f>SUMIFS('Detail Kosten DVC'!M:M,'Detail Kosten DVC'!G:G,$J$6,'Detail Kosten DVC'!C:C,B27,'Detail Kosten DVC'!$E:$E,$I$5)</f>
        <v>0</v>
      </c>
      <c r="K27" s="72">
        <f>SUMIFS('Detail Kosten DVC'!M:M,'Detail Kosten DVC'!G:G,$K$6,'Detail Kosten DVC'!C:C,B27,'Detail Kosten DVC'!$E:$E,$K$5)</f>
        <v>0</v>
      </c>
      <c r="L27" s="79">
        <f>SUMIFS('Detail Kosten DVC'!M:M,'Detail Kosten DVC'!G:G,$L$6,'Detail Kosten DVC'!C:C,B27,'Detail Kosten DVC'!$E:$E,$K$5)</f>
        <v>0</v>
      </c>
      <c r="M27" s="72">
        <f>SUMIFS('Detail Kosten DVC'!M:M,'Detail Kosten DVC'!G:G,$M$6,'Detail Kosten DVC'!C:C,B27,'Detail Kosten DVC'!$E:$E,$M$5)</f>
        <v>0</v>
      </c>
      <c r="N27" s="84">
        <f>SUMIFS('Detail Kosten DVC'!M:M,'Detail Kosten DVC'!G:G,$N$6,'Detail Kosten DVC'!C:C,B27,'Detail Kosten DVC'!$E:$E,$M$5)</f>
        <v>0</v>
      </c>
    </row>
    <row r="28" spans="1:14" ht="15" outlineLevel="1">
      <c r="A28" s="67" t="s">
        <v>131</v>
      </c>
      <c r="B28" s="28" t="s">
        <v>132</v>
      </c>
      <c r="C28" s="72">
        <f>SUMIFS('Detail Kosten DVC'!M:M,'Detail Kosten DVC'!G:G,$C$6,'Detail Kosten DVC'!C:C,B28,'Detail Kosten DVC'!$E:$E,$C$5)</f>
        <v>0</v>
      </c>
      <c r="D28" s="69">
        <f>SUMIFS('Detail Kosten DVC'!M:M,'Detail Kosten DVC'!G:G,$D$6,'Detail Kosten DVC'!C:C,B28,'Detail Kosten DVC'!$E:$E,$C$5)</f>
        <v>0</v>
      </c>
      <c r="E28" s="72">
        <f>SUMIFS('Detail Kosten DVC'!M:M,'Detail Kosten DVC'!G:G,$E$6,'Detail Kosten DVC'!C:C,B28,'Detail Kosten DVC'!$E:$E,$E$5)</f>
        <v>0</v>
      </c>
      <c r="F28" s="65">
        <f>SUMIFS('Detail Kosten DVC'!M:M,'Detail Kosten DVC'!G:G,$F$6,'Detail Kosten DVC'!C:C,B28,'Detail Kosten DVC'!$E:$E,$E$5)</f>
        <v>0</v>
      </c>
      <c r="G28" s="72">
        <f>SUMIFS('Detail Kosten DVC'!M:M,'Detail Kosten DVC'!G:G,$G$6,'Detail Kosten DVC'!C:C,B28,'Detail Kosten DVC'!$E:$E,$G$5)</f>
        <v>487332</v>
      </c>
      <c r="H28" s="65">
        <f>SUMIFS('Detail Kosten DVC'!M:M,'Detail Kosten DVC'!G:G,$H$6,'Detail Kosten DVC'!C:C,B28,'Detail Kosten DVC'!$E:$E,$G$5)</f>
        <v>0</v>
      </c>
      <c r="I28" s="72">
        <f>SUMIFS('Detail Kosten DVC'!M:M,'Detail Kosten DVC'!G:G,$I$6,'Detail Kosten DVC'!C:C,B28,'Detail Kosten DVC'!$E:$E,$I$5)</f>
        <v>506825.28</v>
      </c>
      <c r="J28" s="65">
        <f>SUMIFS('Detail Kosten DVC'!M:M,'Detail Kosten DVC'!G:G,$J$6,'Detail Kosten DVC'!C:C,B28,'Detail Kosten DVC'!$E:$E,$I$5)</f>
        <v>0</v>
      </c>
      <c r="K28" s="72">
        <f>SUMIFS('Detail Kosten DVC'!M:M,'Detail Kosten DVC'!G:G,$K$6,'Detail Kosten DVC'!C:C,B28,'Detail Kosten DVC'!$E:$E,$K$5)</f>
        <v>527098.29119999998</v>
      </c>
      <c r="L28" s="79">
        <f>SUMIFS('Detail Kosten DVC'!M:M,'Detail Kosten DVC'!G:G,$L$6,'Detail Kosten DVC'!C:C,B28,'Detail Kosten DVC'!$E:$E,$K$5)</f>
        <v>0</v>
      </c>
      <c r="M28" s="72">
        <f>SUMIFS('Detail Kosten DVC'!M:M,'Detail Kosten DVC'!G:G,$M$6,'Detail Kosten DVC'!C:C,B28,'Detail Kosten DVC'!$E:$E,$M$5)</f>
        <v>548182.222848</v>
      </c>
      <c r="N28" s="84">
        <f>SUMIFS('Detail Kosten DVC'!M:M,'Detail Kosten DVC'!G:G,$N$6,'Detail Kosten DVC'!C:C,B28,'Detail Kosten DVC'!$E:$E,$M$5)</f>
        <v>0</v>
      </c>
    </row>
    <row r="29" spans="1:14" ht="15" outlineLevel="1">
      <c r="A29" s="67" t="s">
        <v>133</v>
      </c>
      <c r="B29" s="28" t="s">
        <v>134</v>
      </c>
      <c r="C29" s="72">
        <f>SUMIFS('Detail Kosten DVC'!M:M,'Detail Kosten DVC'!G:G,$C$6,'Detail Kosten DVC'!C:C,B29,'Detail Kosten DVC'!$E:$E,$C$5)</f>
        <v>0</v>
      </c>
      <c r="D29" s="69">
        <f>SUMIFS('Detail Kosten DVC'!M:M,'Detail Kosten DVC'!G:G,$D$6,'Detail Kosten DVC'!C:C,B29,'Detail Kosten DVC'!$E:$E,$C$5)</f>
        <v>0</v>
      </c>
      <c r="E29" s="72">
        <f>SUMIFS('Detail Kosten DVC'!M:M,'Detail Kosten DVC'!G:G,$E$6,'Detail Kosten DVC'!C:C,B29,'Detail Kosten DVC'!$E:$E,$E$5)</f>
        <v>0</v>
      </c>
      <c r="F29" s="65">
        <f>SUMIFS('Detail Kosten DVC'!M:M,'Detail Kosten DVC'!G:G,$F$6,'Detail Kosten DVC'!C:C,B29,'Detail Kosten DVC'!$E:$E,$E$5)</f>
        <v>0</v>
      </c>
      <c r="G29" s="72">
        <f>SUMIFS('Detail Kosten DVC'!M:M,'Detail Kosten DVC'!G:G,$G$6,'Detail Kosten DVC'!C:C,B29,'Detail Kosten DVC'!$E:$E,$G$5)</f>
        <v>-135000</v>
      </c>
      <c r="H29" s="65">
        <f>SUMIFS('Detail Kosten DVC'!M:M,'Detail Kosten DVC'!G:G,$H$6,'Detail Kosten DVC'!C:C,B29,'Detail Kosten DVC'!$E:$E,$G$5)</f>
        <v>0</v>
      </c>
      <c r="I29" s="72">
        <f>SUMIFS('Detail Kosten DVC'!M:M,'Detail Kosten DVC'!G:G,$I$6,'Detail Kosten DVC'!C:C,B29,'Detail Kosten DVC'!$E:$E,$I$5)</f>
        <v>-2425000</v>
      </c>
      <c r="J29" s="65">
        <f>SUMIFS('Detail Kosten DVC'!M:M,'Detail Kosten DVC'!G:G,$J$6,'Detail Kosten DVC'!C:C,B29,'Detail Kosten DVC'!$E:$E,$I$5)</f>
        <v>0</v>
      </c>
      <c r="K29" s="72">
        <f>SUMIFS('Detail Kosten DVC'!M:M,'Detail Kosten DVC'!G:G,$K$6,'Detail Kosten DVC'!C:C,B29,'Detail Kosten DVC'!$E:$E,$K$5)</f>
        <v>-12450000</v>
      </c>
      <c r="L29" s="79">
        <f>SUMIFS('Detail Kosten DVC'!M:M,'Detail Kosten DVC'!G:G,$L$6,'Detail Kosten DVC'!C:C,B29,'Detail Kosten DVC'!$E:$E,$K$5)</f>
        <v>0</v>
      </c>
      <c r="M29" s="72">
        <f>SUMIFS('Detail Kosten DVC'!M:M,'Detail Kosten DVC'!G:G,$M$6,'Detail Kosten DVC'!C:C,B29,'Detail Kosten DVC'!$E:$E,$M$5)</f>
        <v>-30600000</v>
      </c>
      <c r="N29" s="84">
        <f>SUMIFS('Detail Kosten DVC'!M:M,'Detail Kosten DVC'!G:G,$N$6,'Detail Kosten DVC'!C:C,B29,'Detail Kosten DVC'!$E:$E,$M$5)</f>
        <v>0</v>
      </c>
    </row>
    <row r="30" spans="1:14" ht="15.4" outlineLevel="1" thickBot="1">
      <c r="A30" s="68" t="s">
        <v>135</v>
      </c>
      <c r="B30" s="66" t="s">
        <v>136</v>
      </c>
      <c r="C30" s="73">
        <f>SUMIFS('Detail Kosten DVC'!M:M,'Detail Kosten DVC'!G:G,$C$6,'Detail Kosten DVC'!C:C,B30,'Detail Kosten DVC'!$E:$E,$C$5)</f>
        <v>0</v>
      </c>
      <c r="D30" s="70">
        <f>SUMIFS('Detail Kosten DVC'!M:M,'Detail Kosten DVC'!G:G,$D$6,'Detail Kosten DVC'!C:C,B30,'Detail Kosten DVC'!$E:$E,$C$5)</f>
        <v>0</v>
      </c>
      <c r="E30" s="73">
        <f>SUMIFS('Detail Kosten DVC'!M:M,'Detail Kosten DVC'!G:G,$E$6,'Detail Kosten DVC'!C:C,B30,'Detail Kosten DVC'!$E:$E,$E$5)</f>
        <v>0</v>
      </c>
      <c r="F30" s="60">
        <f>SUMIFS('Detail Kosten DVC'!M:M,'Detail Kosten DVC'!G:G,$F$6,'Detail Kosten DVC'!C:C,B30,'Detail Kosten DVC'!$E:$E,$E$5)</f>
        <v>0</v>
      </c>
      <c r="G30" s="73">
        <f>SUMIFS('Detail Kosten DVC'!M:M,'Detail Kosten DVC'!G:G,$G$6,'Detail Kosten DVC'!C:C,B30,'Detail Kosten DVC'!$E:$E,$G$5)</f>
        <v>0</v>
      </c>
      <c r="H30" s="60">
        <f>SUMIFS('Detail Kosten DVC'!M:M,'Detail Kosten DVC'!G:G,$H$6,'Detail Kosten DVC'!C:C,B30,'Detail Kosten DVC'!$E:$E,$G$5)</f>
        <v>0</v>
      </c>
      <c r="I30" s="73">
        <f>SUMIFS('Detail Kosten DVC'!M:M,'Detail Kosten DVC'!G:G,$I$6,'Detail Kosten DVC'!C:C,B30,'Detail Kosten DVC'!$E:$E,$I$5)</f>
        <v>0</v>
      </c>
      <c r="J30" s="60">
        <f>SUMIFS('Detail Kosten DVC'!M:M,'Detail Kosten DVC'!G:G,$J$6,'Detail Kosten DVC'!C:C,B30,'Detail Kosten DVC'!$E:$E,$I$5)</f>
        <v>0</v>
      </c>
      <c r="K30" s="73">
        <f>SUMIFS('Detail Kosten DVC'!M:M,'Detail Kosten DVC'!G:G,$K$6,'Detail Kosten DVC'!C:C,B30,'Detail Kosten DVC'!$E:$E,$K$5)</f>
        <v>0</v>
      </c>
      <c r="L30" s="80">
        <f>SUMIFS('Detail Kosten DVC'!M:M,'Detail Kosten DVC'!G:G,$L$6,'Detail Kosten DVC'!C:C,B30,'Detail Kosten DVC'!$E:$E,$K$5)</f>
        <v>0</v>
      </c>
      <c r="M30" s="73">
        <f>SUMIFS('Detail Kosten DVC'!M:M,'Detail Kosten DVC'!G:G,$M$6,'Detail Kosten DVC'!C:C,B30,'Detail Kosten DVC'!$E:$E,$M$5)</f>
        <v>0</v>
      </c>
      <c r="N30" s="85">
        <f>SUMIFS('Detail Kosten DVC'!M:M,'Detail Kosten DVC'!G:G,$N$6,'Detail Kosten DVC'!C:C,B30,'Detail Kosten DVC'!$E:$E,$M$5)</f>
        <v>0</v>
      </c>
    </row>
    <row r="31" spans="1:14" ht="30.4" thickBot="1">
      <c r="A31" s="103" t="s">
        <v>137</v>
      </c>
      <c r="B31" s="104"/>
      <c r="C31" s="105">
        <f t="shared" ref="C31:N31" si="2">SUM(C32:C53)</f>
        <v>0</v>
      </c>
      <c r="D31" s="106">
        <f t="shared" si="2"/>
        <v>0</v>
      </c>
      <c r="E31" s="105">
        <f t="shared" si="2"/>
        <v>0</v>
      </c>
      <c r="F31" s="106">
        <f t="shared" si="2"/>
        <v>0</v>
      </c>
      <c r="G31" s="105">
        <f t="shared" si="2"/>
        <v>3621172</v>
      </c>
      <c r="H31" s="106">
        <f t="shared" si="2"/>
        <v>0</v>
      </c>
      <c r="I31" s="105">
        <f t="shared" si="2"/>
        <v>3426818.88</v>
      </c>
      <c r="J31" s="106">
        <f t="shared" si="2"/>
        <v>0</v>
      </c>
      <c r="K31" s="105">
        <f t="shared" si="2"/>
        <v>2093291.6352000001</v>
      </c>
      <c r="L31" s="106">
        <f t="shared" si="2"/>
        <v>0</v>
      </c>
      <c r="M31" s="105">
        <f t="shared" si="2"/>
        <v>-444176.69939200021</v>
      </c>
      <c r="N31" s="107">
        <f t="shared" si="2"/>
        <v>0</v>
      </c>
    </row>
    <row r="32" spans="1:14" ht="31.9" outlineLevel="1" thickTop="1">
      <c r="A32" s="67" t="s">
        <v>138</v>
      </c>
      <c r="B32" s="86" t="s">
        <v>139</v>
      </c>
      <c r="C32" s="72">
        <f>SUMIFS('Detail Kosten DVC'!M:M,'Detail Kosten DVC'!G:G,$C$6,'Detail Kosten DVC'!C:C,B32,'Detail Kosten DVC'!$E:$E,$C$5)</f>
        <v>0</v>
      </c>
      <c r="D32" s="69">
        <f>SUMIFS('Detail Kosten DVC'!M:M,'Detail Kosten DVC'!G:G,$D$6,'Detail Kosten DVC'!C:C,B32,'Detail Kosten DVC'!$E:$E,$C$5)</f>
        <v>0</v>
      </c>
      <c r="E32" s="72">
        <f>SUMIFS('Detail Kosten DVC'!M:M,'Detail Kosten DVC'!G:G,$E$6,'Detail Kosten DVC'!C:C,B32,'Detail Kosten DVC'!$E:$E,$E$5)</f>
        <v>0</v>
      </c>
      <c r="F32" s="65">
        <f>SUMIFS('Detail Kosten DVC'!M:M,'Detail Kosten DVC'!G:G,$F$6,'Detail Kosten DVC'!C:C,B32,'Detail Kosten DVC'!$E:$E,$E$5)</f>
        <v>0</v>
      </c>
      <c r="G32" s="72">
        <f>SUMIFS('Detail Kosten DVC'!M:M,'Detail Kosten DVC'!G:G,$G$6,'Detail Kosten DVC'!C:C,B32,'Detail Kosten DVC'!$E:$E,$G$5)</f>
        <v>0</v>
      </c>
      <c r="H32" s="65">
        <f>SUMIFS('Detail Kosten DVC'!M:M,'Detail Kosten DVC'!G:G,$H$6,'Detail Kosten DVC'!C:C,B32,'Detail Kosten DVC'!$E:$E,$G$5)</f>
        <v>0</v>
      </c>
      <c r="I32" s="72">
        <f>SUMIFS('Detail Kosten DVC'!M:M,'Detail Kosten DVC'!G:G,$I$6,'Detail Kosten DVC'!C:C,B32,'Detail Kosten DVC'!$E:$E,$I$5)</f>
        <v>0</v>
      </c>
      <c r="J32" s="65">
        <f>SUMIFS('Detail Kosten DVC'!M:M,'Detail Kosten DVC'!G:G,$J$6,'Detail Kosten DVC'!C:C,B32,'Detail Kosten DVC'!$E:$E,$I$5)</f>
        <v>0</v>
      </c>
      <c r="K32" s="72">
        <f>SUMIFS('Detail Kosten DVC'!M:M,'Detail Kosten DVC'!G:G,$K$6,'Detail Kosten DVC'!C:C,B32,'Detail Kosten DVC'!$E:$E,$K$5)</f>
        <v>0</v>
      </c>
      <c r="L32" s="79">
        <f>SUMIFS('Detail Kosten DVC'!M:M,'Detail Kosten DVC'!G:G,$L$6,'Detail Kosten DVC'!C:C,B32,'Detail Kosten DVC'!$E:$E,$K$5)</f>
        <v>0</v>
      </c>
      <c r="M32" s="72">
        <f>SUMIFS('Detail Kosten DVC'!M:M,'Detail Kosten DVC'!G:G,$M$6,'Detail Kosten DVC'!C:C,B32,'Detail Kosten DVC'!$E:$E,$M$5)</f>
        <v>0</v>
      </c>
      <c r="N32" s="84">
        <f>SUMIFS('Detail Kosten DVC'!M:M,'Detail Kosten DVC'!G:G,$N$6,'Detail Kosten DVC'!C:C,B32,'Detail Kosten DVC'!$E:$E,$M$5)</f>
        <v>0</v>
      </c>
    </row>
    <row r="33" spans="1:14" ht="31.5" outlineLevel="1">
      <c r="A33" s="67" t="s">
        <v>140</v>
      </c>
      <c r="B33" s="86" t="s">
        <v>141</v>
      </c>
      <c r="C33" s="72">
        <f>SUMIFS('Detail Kosten DVC'!M:M,'Detail Kosten DVC'!G:G,$C$6,'Detail Kosten DVC'!C:C,B33,'Detail Kosten DVC'!$E:$E,$C$5)</f>
        <v>0</v>
      </c>
      <c r="D33" s="69">
        <f>SUMIFS('Detail Kosten DVC'!M:M,'Detail Kosten DVC'!G:G,$D$6,'Detail Kosten DVC'!C:C,B33,'Detail Kosten DVC'!$E:$E,$C$5)</f>
        <v>0</v>
      </c>
      <c r="E33" s="72">
        <f>SUMIFS('Detail Kosten DVC'!M:M,'Detail Kosten DVC'!G:G,$E$6,'Detail Kosten DVC'!C:C,B33,'Detail Kosten DVC'!$E:$E,$E$5)</f>
        <v>0</v>
      </c>
      <c r="F33" s="65">
        <f>SUMIFS('Detail Kosten DVC'!M:M,'Detail Kosten DVC'!G:G,$F$6,'Detail Kosten DVC'!C:C,B33,'Detail Kosten DVC'!$E:$E,$E$5)</f>
        <v>0</v>
      </c>
      <c r="G33" s="72">
        <f>SUMIFS('Detail Kosten DVC'!M:M,'Detail Kosten DVC'!G:G,$G$6,'Detail Kosten DVC'!C:C,B33,'Detail Kosten DVC'!$E:$E,$G$5)</f>
        <v>0</v>
      </c>
      <c r="H33" s="65">
        <f>SUMIFS('Detail Kosten DVC'!M:M,'Detail Kosten DVC'!G:G,$H$6,'Detail Kosten DVC'!C:C,B33,'Detail Kosten DVC'!$E:$E,$G$5)</f>
        <v>0</v>
      </c>
      <c r="I33" s="72">
        <f>SUMIFS('Detail Kosten DVC'!M:M,'Detail Kosten DVC'!G:G,$I$6,'Detail Kosten DVC'!C:C,B33,'Detail Kosten DVC'!$E:$E,$I$5)</f>
        <v>0</v>
      </c>
      <c r="J33" s="65">
        <f>SUMIFS('Detail Kosten DVC'!M:M,'Detail Kosten DVC'!G:G,$J$6,'Detail Kosten DVC'!C:C,B33,'Detail Kosten DVC'!$E:$E,$I$5)</f>
        <v>0</v>
      </c>
      <c r="K33" s="72">
        <f>SUMIFS('Detail Kosten DVC'!M:M,'Detail Kosten DVC'!G:G,$K$6,'Detail Kosten DVC'!C:C,B33,'Detail Kosten DVC'!$E:$E,$K$5)</f>
        <v>0</v>
      </c>
      <c r="L33" s="79">
        <f>SUMIFS('Detail Kosten DVC'!M:M,'Detail Kosten DVC'!G:G,$L$6,'Detail Kosten DVC'!C:C,B33,'Detail Kosten DVC'!$E:$E,$K$5)</f>
        <v>0</v>
      </c>
      <c r="M33" s="72">
        <f>SUMIFS('Detail Kosten DVC'!M:M,'Detail Kosten DVC'!G:G,$M$6,'Detail Kosten DVC'!C:C,B33,'Detail Kosten DVC'!$E:$E,$M$5)</f>
        <v>0</v>
      </c>
      <c r="N33" s="84">
        <f>SUMIFS('Detail Kosten DVC'!M:M,'Detail Kosten DVC'!G:G,$N$6,'Detail Kosten DVC'!C:C,B33,'Detail Kosten DVC'!$E:$E,$M$5)</f>
        <v>0</v>
      </c>
    </row>
    <row r="34" spans="1:14" ht="31.5" outlineLevel="1">
      <c r="A34" s="67" t="s">
        <v>142</v>
      </c>
      <c r="B34" s="86" t="s">
        <v>143</v>
      </c>
      <c r="C34" s="72">
        <f>SUMIFS('Detail Kosten DVC'!M:M,'Detail Kosten DVC'!G:G,$C$6,'Detail Kosten DVC'!C:C,B34,'Detail Kosten DVC'!$E:$E,$C$5)</f>
        <v>0</v>
      </c>
      <c r="D34" s="69">
        <f>SUMIFS('Detail Kosten DVC'!M:M,'Detail Kosten DVC'!G:G,$D$6,'Detail Kosten DVC'!C:C,B34,'Detail Kosten DVC'!$E:$E,$C$5)</f>
        <v>0</v>
      </c>
      <c r="E34" s="72">
        <f>SUMIFS('Detail Kosten DVC'!M:M,'Detail Kosten DVC'!G:G,$E$6,'Detail Kosten DVC'!C:C,B34,'Detail Kosten DVC'!$E:$E,$E$5)</f>
        <v>0</v>
      </c>
      <c r="F34" s="65">
        <f>SUMIFS('Detail Kosten DVC'!M:M,'Detail Kosten DVC'!G:G,$F$6,'Detail Kosten DVC'!C:C,B34,'Detail Kosten DVC'!$E:$E,$E$5)</f>
        <v>0</v>
      </c>
      <c r="G34" s="72">
        <f>SUMIFS('Detail Kosten DVC'!M:M,'Detail Kosten DVC'!G:G,$G$6,'Detail Kosten DVC'!C:C,B34,'Detail Kosten DVC'!$E:$E,$G$5)</f>
        <v>729104</v>
      </c>
      <c r="H34" s="65">
        <f>SUMIFS('Detail Kosten DVC'!M:M,'Detail Kosten DVC'!G:G,$H$6,'Detail Kosten DVC'!C:C,B34,'Detail Kosten DVC'!$E:$E,$G$5)</f>
        <v>0</v>
      </c>
      <c r="I34" s="72">
        <f>SUMIFS('Detail Kosten DVC'!M:M,'Detail Kosten DVC'!G:G,$I$6,'Detail Kosten DVC'!C:C,B34,'Detail Kosten DVC'!$E:$E,$I$5)</f>
        <v>758268.16</v>
      </c>
      <c r="J34" s="65">
        <f>SUMIFS('Detail Kosten DVC'!M:M,'Detail Kosten DVC'!G:G,$J$6,'Detail Kosten DVC'!C:C,B34,'Detail Kosten DVC'!$E:$E,$I$5)</f>
        <v>0</v>
      </c>
      <c r="K34" s="72">
        <f>SUMIFS('Detail Kosten DVC'!M:M,'Detail Kosten DVC'!G:G,$K$6,'Detail Kosten DVC'!C:C,B34,'Detail Kosten DVC'!$E:$E,$K$5)</f>
        <v>788598.88639999996</v>
      </c>
      <c r="L34" s="79">
        <f>SUMIFS('Detail Kosten DVC'!M:M,'Detail Kosten DVC'!G:G,$L$6,'Detail Kosten DVC'!C:C,B34,'Detail Kosten DVC'!$E:$E,$K$5)</f>
        <v>0</v>
      </c>
      <c r="M34" s="72">
        <f>SUMIFS('Detail Kosten DVC'!M:M,'Detail Kosten DVC'!G:G,$M$6,'Detail Kosten DVC'!C:C,B34,'Detail Kosten DVC'!$E:$E,$M$5)</f>
        <v>820142.84185600001</v>
      </c>
      <c r="N34" s="84">
        <f>SUMIFS('Detail Kosten DVC'!M:M,'Detail Kosten DVC'!G:G,$N$6,'Detail Kosten DVC'!C:C,B34,'Detail Kosten DVC'!$E:$E,$M$5)</f>
        <v>0</v>
      </c>
    </row>
    <row r="35" spans="1:14" ht="31.5" outlineLevel="1">
      <c r="A35" s="67" t="s">
        <v>142</v>
      </c>
      <c r="B35" s="86" t="s">
        <v>144</v>
      </c>
      <c r="C35" s="72">
        <f>SUMIFS('Detail Kosten DVC'!M:M,'Detail Kosten DVC'!G:G,$C$6,'Detail Kosten DVC'!C:C,B35,'Detail Kosten DVC'!$E:$E,$C$5)</f>
        <v>0</v>
      </c>
      <c r="D35" s="69">
        <f>SUMIFS('Detail Kosten DVC'!M:M,'Detail Kosten DVC'!G:G,$D$6,'Detail Kosten DVC'!C:C,B35,'Detail Kosten DVC'!$E:$E,$C$5)</f>
        <v>0</v>
      </c>
      <c r="E35" s="72">
        <f>SUMIFS('Detail Kosten DVC'!M:M,'Detail Kosten DVC'!G:G,$E$6,'Detail Kosten DVC'!C:C,B35,'Detail Kosten DVC'!$E:$E,$E$5)</f>
        <v>0</v>
      </c>
      <c r="F35" s="65">
        <f>SUMIFS('Detail Kosten DVC'!M:M,'Detail Kosten DVC'!G:G,$F$6,'Detail Kosten DVC'!C:C,B35,'Detail Kosten DVC'!$E:$E,$E$5)</f>
        <v>0</v>
      </c>
      <c r="G35" s="72">
        <f>SUMIFS('Detail Kosten DVC'!M:M,'Detail Kosten DVC'!G:G,$G$6,'Detail Kosten DVC'!C:C,B35,'Detail Kosten DVC'!$E:$E,$G$5)</f>
        <v>0</v>
      </c>
      <c r="H35" s="65">
        <f>SUMIFS('Detail Kosten DVC'!M:M,'Detail Kosten DVC'!G:G,$H$6,'Detail Kosten DVC'!C:C,B35,'Detail Kosten DVC'!$E:$E,$G$5)</f>
        <v>0</v>
      </c>
      <c r="I35" s="72">
        <f>SUMIFS('Detail Kosten DVC'!M:M,'Detail Kosten DVC'!G:G,$I$6,'Detail Kosten DVC'!C:C,B35,'Detail Kosten DVC'!$E:$E,$I$5)</f>
        <v>0</v>
      </c>
      <c r="J35" s="65">
        <f>SUMIFS('Detail Kosten DVC'!M:M,'Detail Kosten DVC'!G:G,$J$6,'Detail Kosten DVC'!C:C,B35,'Detail Kosten DVC'!$E:$E,$I$5)</f>
        <v>0</v>
      </c>
      <c r="K35" s="72">
        <f>SUMIFS('Detail Kosten DVC'!M:M,'Detail Kosten DVC'!G:G,$K$6,'Detail Kosten DVC'!C:C,B35,'Detail Kosten DVC'!$E:$E,$K$5)</f>
        <v>0</v>
      </c>
      <c r="L35" s="79">
        <f>SUMIFS('Detail Kosten DVC'!M:M,'Detail Kosten DVC'!G:G,$L$6,'Detail Kosten DVC'!C:C,B35,'Detail Kosten DVC'!$E:$E,$K$5)</f>
        <v>0</v>
      </c>
      <c r="M35" s="72">
        <f>SUMIFS('Detail Kosten DVC'!M:M,'Detail Kosten DVC'!G:G,$M$6,'Detail Kosten DVC'!C:C,B35,'Detail Kosten DVC'!$E:$E,$M$5)</f>
        <v>0</v>
      </c>
      <c r="N35" s="84">
        <f>SUMIFS('Detail Kosten DVC'!M:M,'Detail Kosten DVC'!G:G,$N$6,'Detail Kosten DVC'!C:C,B35,'Detail Kosten DVC'!$E:$E,$M$5)</f>
        <v>0</v>
      </c>
    </row>
    <row r="36" spans="1:14" ht="31.5" outlineLevel="1">
      <c r="A36" s="67" t="s">
        <v>145</v>
      </c>
      <c r="B36" s="86" t="s">
        <v>146</v>
      </c>
      <c r="C36" s="72">
        <f>SUMIFS('Detail Kosten DVC'!M:M,'Detail Kosten DVC'!G:G,$C$6,'Detail Kosten DVC'!C:C,B36,'Detail Kosten DVC'!$E:$E,$C$5)</f>
        <v>0</v>
      </c>
      <c r="D36" s="69">
        <f>SUMIFS('Detail Kosten DVC'!M:M,'Detail Kosten DVC'!G:G,$D$6,'Detail Kosten DVC'!C:C,B36,'Detail Kosten DVC'!$E:$E,$C$5)</f>
        <v>0</v>
      </c>
      <c r="E36" s="72">
        <f>SUMIFS('Detail Kosten DVC'!M:M,'Detail Kosten DVC'!G:G,$E$6,'Detail Kosten DVC'!C:C,B36,'Detail Kosten DVC'!$E:$E,$E$5)</f>
        <v>0</v>
      </c>
      <c r="F36" s="65">
        <f>SUMIFS('Detail Kosten DVC'!M:M,'Detail Kosten DVC'!G:G,$F$6,'Detail Kosten DVC'!C:C,B36,'Detail Kosten DVC'!$E:$E,$E$5)</f>
        <v>0</v>
      </c>
      <c r="G36" s="72">
        <f>SUMIFS('Detail Kosten DVC'!M:M,'Detail Kosten DVC'!G:G,$G$6,'Detail Kosten DVC'!C:C,B36,'Detail Kosten DVC'!$E:$E,$G$5)</f>
        <v>0</v>
      </c>
      <c r="H36" s="65">
        <f>SUMIFS('Detail Kosten DVC'!M:M,'Detail Kosten DVC'!G:G,$H$6,'Detail Kosten DVC'!C:C,B36,'Detail Kosten DVC'!$E:$E,$G$5)</f>
        <v>0</v>
      </c>
      <c r="I36" s="72">
        <f>SUMIFS('Detail Kosten DVC'!M:M,'Detail Kosten DVC'!G:G,$I$6,'Detail Kosten DVC'!C:C,B36,'Detail Kosten DVC'!$E:$E,$I$5)</f>
        <v>0</v>
      </c>
      <c r="J36" s="65">
        <f>SUMIFS('Detail Kosten DVC'!M:M,'Detail Kosten DVC'!G:G,$J$6,'Detail Kosten DVC'!C:C,B36,'Detail Kosten DVC'!$E:$E,$I$5)</f>
        <v>0</v>
      </c>
      <c r="K36" s="72">
        <f>SUMIFS('Detail Kosten DVC'!M:M,'Detail Kosten DVC'!G:G,$K$6,'Detail Kosten DVC'!C:C,B36,'Detail Kosten DVC'!$E:$E,$K$5)</f>
        <v>0</v>
      </c>
      <c r="L36" s="79">
        <f>SUMIFS('Detail Kosten DVC'!M:M,'Detail Kosten DVC'!G:G,$L$6,'Detail Kosten DVC'!C:C,B36,'Detail Kosten DVC'!$E:$E,$K$5)</f>
        <v>0</v>
      </c>
      <c r="M36" s="72">
        <f>SUMIFS('Detail Kosten DVC'!M:M,'Detail Kosten DVC'!G:G,$M$6,'Detail Kosten DVC'!C:C,B36,'Detail Kosten DVC'!$E:$E,$M$5)</f>
        <v>0</v>
      </c>
      <c r="N36" s="84">
        <f>SUMIFS('Detail Kosten DVC'!M:M,'Detail Kosten DVC'!G:G,$N$6,'Detail Kosten DVC'!C:C,B36,'Detail Kosten DVC'!$E:$E,$M$5)</f>
        <v>0</v>
      </c>
    </row>
    <row r="37" spans="1:14" ht="31.5" outlineLevel="1">
      <c r="A37" s="67" t="s">
        <v>145</v>
      </c>
      <c r="B37" s="86" t="s">
        <v>147</v>
      </c>
      <c r="C37" s="72">
        <f>SUMIFS('Detail Kosten DVC'!M:M,'Detail Kosten DVC'!G:G,$C$6,'Detail Kosten DVC'!C:C,B37,'Detail Kosten DVC'!$E:$E,$C$5)</f>
        <v>0</v>
      </c>
      <c r="D37" s="69">
        <f>SUMIFS('Detail Kosten DVC'!M:M,'Detail Kosten DVC'!G:G,$D$6,'Detail Kosten DVC'!C:C,B37,'Detail Kosten DVC'!$E:$E,$C$5)</f>
        <v>0</v>
      </c>
      <c r="E37" s="72">
        <f>SUMIFS('Detail Kosten DVC'!M:M,'Detail Kosten DVC'!G:G,$E$6,'Detail Kosten DVC'!C:C,B37,'Detail Kosten DVC'!$E:$E,$E$5)</f>
        <v>0</v>
      </c>
      <c r="F37" s="65">
        <f>SUMIFS('Detail Kosten DVC'!M:M,'Detail Kosten DVC'!G:G,$F$6,'Detail Kosten DVC'!C:C,B37,'Detail Kosten DVC'!$E:$E,$E$5)</f>
        <v>0</v>
      </c>
      <c r="G37" s="72">
        <f>SUMIFS('Detail Kosten DVC'!M:M,'Detail Kosten DVC'!G:G,$G$6,'Detail Kosten DVC'!C:C,B37,'Detail Kosten DVC'!$E:$E,$G$5)</f>
        <v>0</v>
      </c>
      <c r="H37" s="65">
        <f>SUMIFS('Detail Kosten DVC'!M:M,'Detail Kosten DVC'!G:G,$H$6,'Detail Kosten DVC'!C:C,B37,'Detail Kosten DVC'!$E:$E,$G$5)</f>
        <v>0</v>
      </c>
      <c r="I37" s="72">
        <f>SUMIFS('Detail Kosten DVC'!M:M,'Detail Kosten DVC'!G:G,$I$6,'Detail Kosten DVC'!C:C,B37,'Detail Kosten DVC'!$E:$E,$I$5)</f>
        <v>0</v>
      </c>
      <c r="J37" s="65">
        <f>SUMIFS('Detail Kosten DVC'!M:M,'Detail Kosten DVC'!G:G,$J$6,'Detail Kosten DVC'!C:C,B37,'Detail Kosten DVC'!$E:$E,$I$5)</f>
        <v>0</v>
      </c>
      <c r="K37" s="72">
        <f>SUMIFS('Detail Kosten DVC'!M:M,'Detail Kosten DVC'!G:G,$K$6,'Detail Kosten DVC'!C:C,B37,'Detail Kosten DVC'!$E:$E,$K$5)</f>
        <v>0</v>
      </c>
      <c r="L37" s="79">
        <f>SUMIFS('Detail Kosten DVC'!M:M,'Detail Kosten DVC'!G:G,$L$6,'Detail Kosten DVC'!C:C,B37,'Detail Kosten DVC'!$E:$E,$K$5)</f>
        <v>0</v>
      </c>
      <c r="M37" s="72">
        <f>SUMIFS('Detail Kosten DVC'!M:M,'Detail Kosten DVC'!G:G,$M$6,'Detail Kosten DVC'!C:C,B37,'Detail Kosten DVC'!$E:$E,$M$5)</f>
        <v>0</v>
      </c>
      <c r="N37" s="84">
        <f>SUMIFS('Detail Kosten DVC'!M:M,'Detail Kosten DVC'!G:G,$N$6,'Detail Kosten DVC'!C:C,B37,'Detail Kosten DVC'!$E:$E,$M$5)</f>
        <v>0</v>
      </c>
    </row>
    <row r="38" spans="1:14" ht="31.5" outlineLevel="1">
      <c r="A38" s="67" t="s">
        <v>148</v>
      </c>
      <c r="B38" s="86" t="s">
        <v>149</v>
      </c>
      <c r="C38" s="72">
        <f>SUMIFS('Detail Kosten DVC'!M:M,'Detail Kosten DVC'!G:G,$C$6,'Detail Kosten DVC'!C:C,B38,'Detail Kosten DVC'!$E:$E,$C$5)</f>
        <v>0</v>
      </c>
      <c r="D38" s="69">
        <f>SUMIFS('Detail Kosten DVC'!M:M,'Detail Kosten DVC'!G:G,$D$6,'Detail Kosten DVC'!C:C,B38,'Detail Kosten DVC'!$E:$E,$C$5)</f>
        <v>0</v>
      </c>
      <c r="E38" s="72">
        <f>SUMIFS('Detail Kosten DVC'!M:M,'Detail Kosten DVC'!G:G,$E$6,'Detail Kosten DVC'!C:C,B38,'Detail Kosten DVC'!$E:$E,$E$5)</f>
        <v>0</v>
      </c>
      <c r="F38" s="65">
        <f>SUMIFS('Detail Kosten DVC'!M:M,'Detail Kosten DVC'!G:G,$F$6,'Detail Kosten DVC'!C:C,B38,'Detail Kosten DVC'!$E:$E,$E$5)</f>
        <v>0</v>
      </c>
      <c r="G38" s="72">
        <f>SUMIFS('Detail Kosten DVC'!M:M,'Detail Kosten DVC'!G:G,$G$6,'Detail Kosten DVC'!C:C,B38,'Detail Kosten DVC'!$E:$E,$G$5)</f>
        <v>56000</v>
      </c>
      <c r="H38" s="65">
        <f>SUMIFS('Detail Kosten DVC'!M:M,'Detail Kosten DVC'!G:G,$H$6,'Detail Kosten DVC'!C:C,B38,'Detail Kosten DVC'!$E:$E,$G$5)</f>
        <v>0</v>
      </c>
      <c r="I38" s="72">
        <f>SUMIFS('Detail Kosten DVC'!M:M,'Detail Kosten DVC'!G:G,$I$6,'Detail Kosten DVC'!C:C,B38,'Detail Kosten DVC'!$E:$E,$I$5)</f>
        <v>58240</v>
      </c>
      <c r="J38" s="65">
        <f>SUMIFS('Detail Kosten DVC'!M:M,'Detail Kosten DVC'!G:G,$J$6,'Detail Kosten DVC'!C:C,B38,'Detail Kosten DVC'!$E:$E,$I$5)</f>
        <v>0</v>
      </c>
      <c r="K38" s="72">
        <f>SUMIFS('Detail Kosten DVC'!M:M,'Detail Kosten DVC'!G:G,$K$6,'Detail Kosten DVC'!C:C,B38,'Detail Kosten DVC'!$E:$E,$K$5)</f>
        <v>60569.599999999999</v>
      </c>
      <c r="L38" s="79">
        <f>SUMIFS('Detail Kosten DVC'!M:M,'Detail Kosten DVC'!G:G,$L$6,'Detail Kosten DVC'!C:C,B38,'Detail Kosten DVC'!$E:$E,$K$5)</f>
        <v>0</v>
      </c>
      <c r="M38" s="72">
        <f>SUMIFS('Detail Kosten DVC'!M:M,'Detail Kosten DVC'!G:G,$M$6,'Detail Kosten DVC'!C:C,B38,'Detail Kosten DVC'!$E:$E,$M$5)</f>
        <v>62992.383999999998</v>
      </c>
      <c r="N38" s="84">
        <f>SUMIFS('Detail Kosten DVC'!M:M,'Detail Kosten DVC'!G:G,$N$6,'Detail Kosten DVC'!C:C,B38,'Detail Kosten DVC'!$E:$E,$M$5)</f>
        <v>0</v>
      </c>
    </row>
    <row r="39" spans="1:14" ht="31.5" outlineLevel="1">
      <c r="A39" s="67" t="s">
        <v>148</v>
      </c>
      <c r="B39" s="86" t="s">
        <v>150</v>
      </c>
      <c r="C39" s="72">
        <f>SUMIFS('Detail Kosten DVC'!M:M,'Detail Kosten DVC'!G:G,$C$6,'Detail Kosten DVC'!C:C,B39,'Detail Kosten DVC'!$E:$E,$C$5)</f>
        <v>0</v>
      </c>
      <c r="D39" s="69">
        <f>SUMIFS('Detail Kosten DVC'!M:M,'Detail Kosten DVC'!G:G,$D$6,'Detail Kosten DVC'!C:C,B39,'Detail Kosten DVC'!$E:$E,$C$5)</f>
        <v>0</v>
      </c>
      <c r="E39" s="72">
        <f>SUMIFS('Detail Kosten DVC'!M:M,'Detail Kosten DVC'!G:G,$E$6,'Detail Kosten DVC'!C:C,B39,'Detail Kosten DVC'!$E:$E,$E$5)</f>
        <v>0</v>
      </c>
      <c r="F39" s="65">
        <f>SUMIFS('Detail Kosten DVC'!M:M,'Detail Kosten DVC'!G:G,$F$6,'Detail Kosten DVC'!C:C,B39,'Detail Kosten DVC'!$E:$E,$E$5)</f>
        <v>0</v>
      </c>
      <c r="G39" s="72">
        <f>SUMIFS('Detail Kosten DVC'!M:M,'Detail Kosten DVC'!G:G,$G$6,'Detail Kosten DVC'!C:C,B39,'Detail Kosten DVC'!$E:$E,$G$5)</f>
        <v>0</v>
      </c>
      <c r="H39" s="65">
        <f>SUMIFS('Detail Kosten DVC'!M:M,'Detail Kosten DVC'!G:G,$H$6,'Detail Kosten DVC'!C:C,B39,'Detail Kosten DVC'!$E:$E,$G$5)</f>
        <v>0</v>
      </c>
      <c r="I39" s="72">
        <f>SUMIFS('Detail Kosten DVC'!M:M,'Detail Kosten DVC'!G:G,$I$6,'Detail Kosten DVC'!C:C,B39,'Detail Kosten DVC'!$E:$E,$I$5)</f>
        <v>0</v>
      </c>
      <c r="J39" s="65">
        <f>SUMIFS('Detail Kosten DVC'!M:M,'Detail Kosten DVC'!G:G,$J$6,'Detail Kosten DVC'!C:C,B39,'Detail Kosten DVC'!$E:$E,$I$5)</f>
        <v>0</v>
      </c>
      <c r="K39" s="72">
        <f>SUMIFS('Detail Kosten DVC'!M:M,'Detail Kosten DVC'!G:G,$K$6,'Detail Kosten DVC'!C:C,B39,'Detail Kosten DVC'!$E:$E,$K$5)</f>
        <v>0</v>
      </c>
      <c r="L39" s="79">
        <f>SUMIFS('Detail Kosten DVC'!M:M,'Detail Kosten DVC'!G:G,$L$6,'Detail Kosten DVC'!C:C,B39,'Detail Kosten DVC'!$E:$E,$K$5)</f>
        <v>0</v>
      </c>
      <c r="M39" s="72">
        <f>SUMIFS('Detail Kosten DVC'!M:M,'Detail Kosten DVC'!G:G,$M$6,'Detail Kosten DVC'!C:C,B39,'Detail Kosten DVC'!$E:$E,$M$5)</f>
        <v>0</v>
      </c>
      <c r="N39" s="84">
        <f>SUMIFS('Detail Kosten DVC'!M:M,'Detail Kosten DVC'!G:G,$N$6,'Detail Kosten DVC'!C:C,B39,'Detail Kosten DVC'!$E:$E,$M$5)</f>
        <v>0</v>
      </c>
    </row>
    <row r="40" spans="1:14" ht="31.5" outlineLevel="1">
      <c r="A40" s="67" t="s">
        <v>151</v>
      </c>
      <c r="B40" s="86" t="s">
        <v>152</v>
      </c>
      <c r="C40" s="72">
        <f>SUMIFS('Detail Kosten DVC'!M:M,'Detail Kosten DVC'!G:G,$C$6,'Detail Kosten DVC'!C:C,B40,'Detail Kosten DVC'!$E:$E,$C$5)</f>
        <v>0</v>
      </c>
      <c r="D40" s="69">
        <f>SUMIFS('Detail Kosten DVC'!M:M,'Detail Kosten DVC'!G:G,$D$6,'Detail Kosten DVC'!C:C,B40,'Detail Kosten DVC'!$E:$E,$C$5)</f>
        <v>0</v>
      </c>
      <c r="E40" s="72">
        <f>SUMIFS('Detail Kosten DVC'!M:M,'Detail Kosten DVC'!G:G,$E$6,'Detail Kosten DVC'!C:C,B40,'Detail Kosten DVC'!$E:$E,$E$5)</f>
        <v>0</v>
      </c>
      <c r="F40" s="65">
        <f>SUMIFS('Detail Kosten DVC'!M:M,'Detail Kosten DVC'!G:G,$F$6,'Detail Kosten DVC'!C:C,B40,'Detail Kosten DVC'!$E:$E,$E$5)</f>
        <v>0</v>
      </c>
      <c r="G40" s="72">
        <f>SUMIFS('Detail Kosten DVC'!M:M,'Detail Kosten DVC'!G:G,$G$6,'Detail Kosten DVC'!C:C,B40,'Detail Kosten DVC'!$E:$E,$G$5)</f>
        <v>0</v>
      </c>
      <c r="H40" s="65">
        <f>SUMIFS('Detail Kosten DVC'!M:M,'Detail Kosten DVC'!G:G,$H$6,'Detail Kosten DVC'!C:C,B40,'Detail Kosten DVC'!$E:$E,$G$5)</f>
        <v>0</v>
      </c>
      <c r="I40" s="72">
        <f>SUMIFS('Detail Kosten DVC'!M:M,'Detail Kosten DVC'!G:G,$I$6,'Detail Kosten DVC'!C:C,B40,'Detail Kosten DVC'!$E:$E,$I$5)</f>
        <v>0</v>
      </c>
      <c r="J40" s="65">
        <f>SUMIFS('Detail Kosten DVC'!M:M,'Detail Kosten DVC'!G:G,$J$6,'Detail Kosten DVC'!C:C,B40,'Detail Kosten DVC'!$E:$E,$I$5)</f>
        <v>0</v>
      </c>
      <c r="K40" s="72">
        <f>SUMIFS('Detail Kosten DVC'!M:M,'Detail Kosten DVC'!G:G,$K$6,'Detail Kosten DVC'!C:C,B40,'Detail Kosten DVC'!$E:$E,$K$5)</f>
        <v>0</v>
      </c>
      <c r="L40" s="79">
        <f>SUMIFS('Detail Kosten DVC'!M:M,'Detail Kosten DVC'!G:G,$L$6,'Detail Kosten DVC'!C:C,B40,'Detail Kosten DVC'!$E:$E,$K$5)</f>
        <v>0</v>
      </c>
      <c r="M40" s="72">
        <f>SUMIFS('Detail Kosten DVC'!M:M,'Detail Kosten DVC'!G:G,$M$6,'Detail Kosten DVC'!C:C,B40,'Detail Kosten DVC'!$E:$E,$M$5)</f>
        <v>0</v>
      </c>
      <c r="N40" s="84">
        <f>SUMIFS('Detail Kosten DVC'!M:M,'Detail Kosten DVC'!G:G,$N$6,'Detail Kosten DVC'!C:C,B40,'Detail Kosten DVC'!$E:$E,$M$5)</f>
        <v>0</v>
      </c>
    </row>
    <row r="41" spans="1:14" ht="31.5" outlineLevel="1">
      <c r="A41" s="67" t="s">
        <v>151</v>
      </c>
      <c r="B41" s="86" t="s">
        <v>153</v>
      </c>
      <c r="C41" s="72">
        <f>SUMIFS('Detail Kosten DVC'!M:M,'Detail Kosten DVC'!G:G,$C$6,'Detail Kosten DVC'!C:C,B41,'Detail Kosten DVC'!$E:$E,$C$5)</f>
        <v>0</v>
      </c>
      <c r="D41" s="69">
        <f>SUMIFS('Detail Kosten DVC'!M:M,'Detail Kosten DVC'!G:G,$D$6,'Detail Kosten DVC'!C:C,B41,'Detail Kosten DVC'!$E:$E,$C$5)</f>
        <v>0</v>
      </c>
      <c r="E41" s="72">
        <f>SUMIFS('Detail Kosten DVC'!M:M,'Detail Kosten DVC'!G:G,$E$6,'Detail Kosten DVC'!C:C,B41,'Detail Kosten DVC'!$E:$E,$E$5)</f>
        <v>0</v>
      </c>
      <c r="F41" s="65">
        <f>SUMIFS('Detail Kosten DVC'!M:M,'Detail Kosten DVC'!G:G,$F$6,'Detail Kosten DVC'!C:C,B41,'Detail Kosten DVC'!$E:$E,$E$5)</f>
        <v>0</v>
      </c>
      <c r="G41" s="72">
        <f>SUMIFS('Detail Kosten DVC'!M:M,'Detail Kosten DVC'!G:G,$G$6,'Detail Kosten DVC'!C:C,B41,'Detail Kosten DVC'!$E:$E,$G$5)</f>
        <v>0</v>
      </c>
      <c r="H41" s="65">
        <f>SUMIFS('Detail Kosten DVC'!M:M,'Detail Kosten DVC'!G:G,$H$6,'Detail Kosten DVC'!C:C,B41,'Detail Kosten DVC'!$E:$E,$G$5)</f>
        <v>0</v>
      </c>
      <c r="I41" s="72">
        <f>SUMIFS('Detail Kosten DVC'!M:M,'Detail Kosten DVC'!G:G,$I$6,'Detail Kosten DVC'!C:C,B41,'Detail Kosten DVC'!$E:$E,$I$5)</f>
        <v>0</v>
      </c>
      <c r="J41" s="65">
        <f>SUMIFS('Detail Kosten DVC'!M:M,'Detail Kosten DVC'!G:G,$J$6,'Detail Kosten DVC'!C:C,B41,'Detail Kosten DVC'!$E:$E,$I$5)</f>
        <v>0</v>
      </c>
      <c r="K41" s="72">
        <f>SUMIFS('Detail Kosten DVC'!M:M,'Detail Kosten DVC'!G:G,$K$6,'Detail Kosten DVC'!C:C,B41,'Detail Kosten DVC'!$E:$E,$K$5)</f>
        <v>0</v>
      </c>
      <c r="L41" s="79">
        <f>SUMIFS('Detail Kosten DVC'!M:M,'Detail Kosten DVC'!G:G,$L$6,'Detail Kosten DVC'!C:C,B41,'Detail Kosten DVC'!$E:$E,$K$5)</f>
        <v>0</v>
      </c>
      <c r="M41" s="72">
        <f>SUMIFS('Detail Kosten DVC'!M:M,'Detail Kosten DVC'!G:G,$M$6,'Detail Kosten DVC'!C:C,B41,'Detail Kosten DVC'!$E:$E,$M$5)</f>
        <v>0</v>
      </c>
      <c r="N41" s="84">
        <f>SUMIFS('Detail Kosten DVC'!M:M,'Detail Kosten DVC'!G:G,$N$6,'Detail Kosten DVC'!C:C,B41,'Detail Kosten DVC'!$E:$E,$M$5)</f>
        <v>0</v>
      </c>
    </row>
    <row r="42" spans="1:14" ht="31.5" outlineLevel="1">
      <c r="A42" s="67" t="s">
        <v>154</v>
      </c>
      <c r="B42" s="86" t="s">
        <v>155</v>
      </c>
      <c r="C42" s="72">
        <f>SUMIFS('Detail Kosten DVC'!M:M,'Detail Kosten DVC'!G:G,$C$6,'Detail Kosten DVC'!C:C,B42,'Detail Kosten DVC'!$E:$E,$C$5)</f>
        <v>0</v>
      </c>
      <c r="D42" s="69">
        <f>SUMIFS('Detail Kosten DVC'!M:M,'Detail Kosten DVC'!G:G,$D$6,'Detail Kosten DVC'!C:C,B42,'Detail Kosten DVC'!$E:$E,$C$5)</f>
        <v>0</v>
      </c>
      <c r="E42" s="72">
        <f>SUMIFS('Detail Kosten DVC'!M:M,'Detail Kosten DVC'!G:G,$E$6,'Detail Kosten DVC'!C:C,B42,'Detail Kosten DVC'!$E:$E,$E$5)</f>
        <v>0</v>
      </c>
      <c r="F42" s="65">
        <f>SUMIFS('Detail Kosten DVC'!M:M,'Detail Kosten DVC'!G:G,$F$6,'Detail Kosten DVC'!C:C,B42,'Detail Kosten DVC'!$E:$E,$E$5)</f>
        <v>0</v>
      </c>
      <c r="G42" s="72">
        <f>SUMIFS('Detail Kosten DVC'!M:M,'Detail Kosten DVC'!G:G,$G$6,'Detail Kosten DVC'!C:C,B42,'Detail Kosten DVC'!$E:$E,$G$5)</f>
        <v>0</v>
      </c>
      <c r="H42" s="65">
        <f>SUMIFS('Detail Kosten DVC'!M:M,'Detail Kosten DVC'!G:G,$H$6,'Detail Kosten DVC'!C:C,B42,'Detail Kosten DVC'!$E:$E,$G$5)</f>
        <v>0</v>
      </c>
      <c r="I42" s="72">
        <f>SUMIFS('Detail Kosten DVC'!M:M,'Detail Kosten DVC'!G:G,$I$6,'Detail Kosten DVC'!C:C,B42,'Detail Kosten DVC'!$E:$E,$I$5)</f>
        <v>0</v>
      </c>
      <c r="J42" s="65">
        <f>SUMIFS('Detail Kosten DVC'!M:M,'Detail Kosten DVC'!G:G,$J$6,'Detail Kosten DVC'!C:C,B42,'Detail Kosten DVC'!$E:$E,$I$5)</f>
        <v>0</v>
      </c>
      <c r="K42" s="72">
        <f>SUMIFS('Detail Kosten DVC'!M:M,'Detail Kosten DVC'!G:G,$K$6,'Detail Kosten DVC'!C:C,B42,'Detail Kosten DVC'!$E:$E,$K$5)</f>
        <v>0</v>
      </c>
      <c r="L42" s="79">
        <f>SUMIFS('Detail Kosten DVC'!M:M,'Detail Kosten DVC'!G:G,$L$6,'Detail Kosten DVC'!C:C,B42,'Detail Kosten DVC'!$E:$E,$K$5)</f>
        <v>0</v>
      </c>
      <c r="M42" s="72">
        <f>SUMIFS('Detail Kosten DVC'!M:M,'Detail Kosten DVC'!G:G,$M$6,'Detail Kosten DVC'!C:C,B42,'Detail Kosten DVC'!$E:$E,$M$5)</f>
        <v>0</v>
      </c>
      <c r="N42" s="84">
        <f>SUMIFS('Detail Kosten DVC'!M:M,'Detail Kosten DVC'!G:G,$N$6,'Detail Kosten DVC'!C:C,B42,'Detail Kosten DVC'!$E:$E,$M$5)</f>
        <v>0</v>
      </c>
    </row>
    <row r="43" spans="1:14" ht="31.5" outlineLevel="1">
      <c r="A43" s="67" t="s">
        <v>154</v>
      </c>
      <c r="B43" s="86" t="s">
        <v>156</v>
      </c>
      <c r="C43" s="72">
        <f>SUMIFS('Detail Kosten DVC'!M:M,'Detail Kosten DVC'!G:G,$C$6,'Detail Kosten DVC'!C:C,B43,'Detail Kosten DVC'!$E:$E,$C$5)</f>
        <v>0</v>
      </c>
      <c r="D43" s="69">
        <f>SUMIFS('Detail Kosten DVC'!M:M,'Detail Kosten DVC'!G:G,$D$6,'Detail Kosten DVC'!C:C,B43,'Detail Kosten DVC'!$E:$E,$C$5)</f>
        <v>0</v>
      </c>
      <c r="E43" s="72">
        <f>SUMIFS('Detail Kosten DVC'!M:M,'Detail Kosten DVC'!G:G,$E$6,'Detail Kosten DVC'!C:C,B43,'Detail Kosten DVC'!$E:$E,$E$5)</f>
        <v>0</v>
      </c>
      <c r="F43" s="65">
        <f>SUMIFS('Detail Kosten DVC'!M:M,'Detail Kosten DVC'!G:G,$F$6,'Detail Kosten DVC'!C:C,B43,'Detail Kosten DVC'!$E:$E,$E$5)</f>
        <v>0</v>
      </c>
      <c r="G43" s="72">
        <f>SUMIFS('Detail Kosten DVC'!M:M,'Detail Kosten DVC'!G:G,$G$6,'Detail Kosten DVC'!C:C,B43,'Detail Kosten DVC'!$E:$E,$G$5)</f>
        <v>0</v>
      </c>
      <c r="H43" s="65">
        <f>SUMIFS('Detail Kosten DVC'!M:M,'Detail Kosten DVC'!G:G,$H$6,'Detail Kosten DVC'!C:C,B43,'Detail Kosten DVC'!$E:$E,$G$5)</f>
        <v>0</v>
      </c>
      <c r="I43" s="72">
        <f>SUMIFS('Detail Kosten DVC'!M:M,'Detail Kosten DVC'!G:G,$I$6,'Detail Kosten DVC'!C:C,B43,'Detail Kosten DVC'!$E:$E,$I$5)</f>
        <v>0</v>
      </c>
      <c r="J43" s="65">
        <f>SUMIFS('Detail Kosten DVC'!M:M,'Detail Kosten DVC'!G:G,$J$6,'Detail Kosten DVC'!C:C,B43,'Detail Kosten DVC'!$E:$E,$I$5)</f>
        <v>0</v>
      </c>
      <c r="K43" s="72">
        <f>SUMIFS('Detail Kosten DVC'!M:M,'Detail Kosten DVC'!G:G,$K$6,'Detail Kosten DVC'!C:C,B43,'Detail Kosten DVC'!$E:$E,$K$5)</f>
        <v>0</v>
      </c>
      <c r="L43" s="79">
        <f>SUMIFS('Detail Kosten DVC'!M:M,'Detail Kosten DVC'!G:G,$L$6,'Detail Kosten DVC'!C:C,B43,'Detail Kosten DVC'!$E:$E,$K$5)</f>
        <v>0</v>
      </c>
      <c r="M43" s="72">
        <f>SUMIFS('Detail Kosten DVC'!M:M,'Detail Kosten DVC'!G:G,$M$6,'Detail Kosten DVC'!C:C,B43,'Detail Kosten DVC'!$E:$E,$M$5)</f>
        <v>0</v>
      </c>
      <c r="N43" s="84">
        <f>SUMIFS('Detail Kosten DVC'!M:M,'Detail Kosten DVC'!G:G,$N$6,'Detail Kosten DVC'!C:C,B43,'Detail Kosten DVC'!$E:$E,$M$5)</f>
        <v>0</v>
      </c>
    </row>
    <row r="44" spans="1:14" ht="31.5" outlineLevel="1">
      <c r="A44" s="67" t="s">
        <v>157</v>
      </c>
      <c r="B44" s="86" t="s">
        <v>158</v>
      </c>
      <c r="C44" s="72">
        <f>SUMIFS('Detail Kosten DVC'!M:M,'Detail Kosten DVC'!G:G,$C$6,'Detail Kosten DVC'!C:C,B44,'Detail Kosten DVC'!$E:$E,$C$5)</f>
        <v>0</v>
      </c>
      <c r="D44" s="69">
        <f>SUMIFS('Detail Kosten DVC'!M:M,'Detail Kosten DVC'!G:G,$D$6,'Detail Kosten DVC'!C:C,B44,'Detail Kosten DVC'!$E:$E,$C$5)</f>
        <v>0</v>
      </c>
      <c r="E44" s="72">
        <f>SUMIFS('Detail Kosten DVC'!M:M,'Detail Kosten DVC'!G:G,$E$6,'Detail Kosten DVC'!C:C,B44,'Detail Kosten DVC'!$E:$E,$E$5)</f>
        <v>0</v>
      </c>
      <c r="F44" s="65">
        <f>SUMIFS('Detail Kosten DVC'!M:M,'Detail Kosten DVC'!G:G,$F$6,'Detail Kosten DVC'!C:C,B44,'Detail Kosten DVC'!$E:$E,$E$5)</f>
        <v>0</v>
      </c>
      <c r="G44" s="72">
        <f>SUMIFS('Detail Kosten DVC'!M:M,'Detail Kosten DVC'!G:G,$G$6,'Detail Kosten DVC'!C:C,B44,'Detail Kosten DVC'!$E:$E,$G$5)</f>
        <v>1514292</v>
      </c>
      <c r="H44" s="65">
        <f>SUMIFS('Detail Kosten DVC'!M:M,'Detail Kosten DVC'!G:G,$H$6,'Detail Kosten DVC'!C:C,B44,'Detail Kosten DVC'!$E:$E,$G$5)</f>
        <v>0</v>
      </c>
      <c r="I44" s="72">
        <f>SUMIFS('Detail Kosten DVC'!M:M,'Detail Kosten DVC'!G:G,$I$6,'Detail Kosten DVC'!C:C,B44,'Detail Kosten DVC'!$E:$E,$I$5)</f>
        <v>1574863.68</v>
      </c>
      <c r="J44" s="65">
        <f>SUMIFS('Detail Kosten DVC'!M:M,'Detail Kosten DVC'!G:G,$J$6,'Detail Kosten DVC'!C:C,B44,'Detail Kosten DVC'!$E:$E,$I$5)</f>
        <v>0</v>
      </c>
      <c r="K44" s="72">
        <f>SUMIFS('Detail Kosten DVC'!M:M,'Detail Kosten DVC'!G:G,$K$6,'Detail Kosten DVC'!C:C,B44,'Detail Kosten DVC'!$E:$E,$K$5)</f>
        <v>1637858.2271999998</v>
      </c>
      <c r="L44" s="79">
        <f>SUMIFS('Detail Kosten DVC'!M:M,'Detail Kosten DVC'!G:G,$L$6,'Detail Kosten DVC'!C:C,B44,'Detail Kosten DVC'!$E:$E,$K$5)</f>
        <v>0</v>
      </c>
      <c r="M44" s="72">
        <f>SUMIFS('Detail Kosten DVC'!M:M,'Detail Kosten DVC'!G:G,$M$6,'Detail Kosten DVC'!C:C,B44,'Detail Kosten DVC'!$E:$E,$M$5)</f>
        <v>1703372.5562879997</v>
      </c>
      <c r="N44" s="84">
        <f>SUMIFS('Detail Kosten DVC'!M:M,'Detail Kosten DVC'!G:G,$N$6,'Detail Kosten DVC'!C:C,B44,'Detail Kosten DVC'!$E:$E,$M$5)</f>
        <v>0</v>
      </c>
    </row>
    <row r="45" spans="1:14" ht="31.5" outlineLevel="1">
      <c r="A45" s="67" t="s">
        <v>157</v>
      </c>
      <c r="B45" s="86" t="s">
        <v>159</v>
      </c>
      <c r="C45" s="72">
        <f>SUMIFS('Detail Kosten DVC'!M:M,'Detail Kosten DVC'!G:G,$C$6,'Detail Kosten DVC'!C:C,B45,'Detail Kosten DVC'!$E:$E,$C$5)</f>
        <v>0</v>
      </c>
      <c r="D45" s="69">
        <f>SUMIFS('Detail Kosten DVC'!M:M,'Detail Kosten DVC'!G:G,$D$6,'Detail Kosten DVC'!C:C,B45,'Detail Kosten DVC'!$E:$E,$C$5)</f>
        <v>0</v>
      </c>
      <c r="E45" s="72">
        <f>SUMIFS('Detail Kosten DVC'!M:M,'Detail Kosten DVC'!G:G,$E$6,'Detail Kosten DVC'!C:C,B45,'Detail Kosten DVC'!$E:$E,$E$5)</f>
        <v>0</v>
      </c>
      <c r="F45" s="65">
        <f>SUMIFS('Detail Kosten DVC'!M:M,'Detail Kosten DVC'!G:G,$F$6,'Detail Kosten DVC'!C:C,B45,'Detail Kosten DVC'!$E:$E,$E$5)</f>
        <v>0</v>
      </c>
      <c r="G45" s="72">
        <f>SUMIFS('Detail Kosten DVC'!M:M,'Detail Kosten DVC'!G:G,$G$6,'Detail Kosten DVC'!C:C,B45,'Detail Kosten DVC'!$E:$E,$G$5)</f>
        <v>0</v>
      </c>
      <c r="H45" s="65">
        <f>SUMIFS('Detail Kosten DVC'!M:M,'Detail Kosten DVC'!G:G,$H$6,'Detail Kosten DVC'!C:C,B45,'Detail Kosten DVC'!$E:$E,$G$5)</f>
        <v>0</v>
      </c>
      <c r="I45" s="72">
        <f>SUMIFS('Detail Kosten DVC'!M:M,'Detail Kosten DVC'!G:G,$I$6,'Detail Kosten DVC'!C:C,B45,'Detail Kosten DVC'!$E:$E,$I$5)</f>
        <v>0</v>
      </c>
      <c r="J45" s="65">
        <f>SUMIFS('Detail Kosten DVC'!M:M,'Detail Kosten DVC'!G:G,$J$6,'Detail Kosten DVC'!C:C,B45,'Detail Kosten DVC'!$E:$E,$I$5)</f>
        <v>0</v>
      </c>
      <c r="K45" s="72">
        <f>SUMIFS('Detail Kosten DVC'!M:M,'Detail Kosten DVC'!G:G,$K$6,'Detail Kosten DVC'!C:C,B45,'Detail Kosten DVC'!$E:$E,$K$5)</f>
        <v>0</v>
      </c>
      <c r="L45" s="79">
        <f>SUMIFS('Detail Kosten DVC'!M:M,'Detail Kosten DVC'!G:G,$L$6,'Detail Kosten DVC'!C:C,B45,'Detail Kosten DVC'!$E:$E,$K$5)</f>
        <v>0</v>
      </c>
      <c r="M45" s="72">
        <f>SUMIFS('Detail Kosten DVC'!M:M,'Detail Kosten DVC'!G:G,$M$6,'Detail Kosten DVC'!C:C,B45,'Detail Kosten DVC'!$E:$E,$M$5)</f>
        <v>0</v>
      </c>
      <c r="N45" s="84">
        <f>SUMIFS('Detail Kosten DVC'!M:M,'Detail Kosten DVC'!G:G,$N$6,'Detail Kosten DVC'!C:C,B45,'Detail Kosten DVC'!$E:$E,$M$5)</f>
        <v>0</v>
      </c>
    </row>
    <row r="46" spans="1:14" ht="31.5" outlineLevel="1">
      <c r="A46" s="67" t="s">
        <v>160</v>
      </c>
      <c r="B46" s="86" t="s">
        <v>161</v>
      </c>
      <c r="C46" s="72">
        <f>SUMIFS('Detail Kosten DVC'!M:M,'Detail Kosten DVC'!G:G,$C$6,'Detail Kosten DVC'!C:C,B46,'Detail Kosten DVC'!$E:$E,$C$5)</f>
        <v>0</v>
      </c>
      <c r="D46" s="69">
        <f>SUMIFS('Detail Kosten DVC'!M:M,'Detail Kosten DVC'!G:G,$D$6,'Detail Kosten DVC'!C:C,B46,'Detail Kosten DVC'!$E:$E,$C$5)</f>
        <v>0</v>
      </c>
      <c r="E46" s="72">
        <f>SUMIFS('Detail Kosten DVC'!M:M,'Detail Kosten DVC'!G:G,$E$6,'Detail Kosten DVC'!C:C,B46,'Detail Kosten DVC'!$E:$E,$E$5)</f>
        <v>0</v>
      </c>
      <c r="F46" s="65">
        <f>SUMIFS('Detail Kosten DVC'!M:M,'Detail Kosten DVC'!G:G,$F$6,'Detail Kosten DVC'!C:C,B46,'Detail Kosten DVC'!$E:$E,$E$5)</f>
        <v>0</v>
      </c>
      <c r="G46" s="72">
        <f>SUMIFS('Detail Kosten DVC'!M:M,'Detail Kosten DVC'!G:G,$G$6,'Detail Kosten DVC'!C:C,B46,'Detail Kosten DVC'!$E:$E,$G$5)</f>
        <v>366616</v>
      </c>
      <c r="H46" s="65">
        <f>SUMIFS('Detail Kosten DVC'!M:M,'Detail Kosten DVC'!G:G,$H$6,'Detail Kosten DVC'!C:C,B46,'Detail Kosten DVC'!$E:$E,$G$5)</f>
        <v>0</v>
      </c>
      <c r="I46" s="72">
        <f>SUMIFS('Detail Kosten DVC'!M:M,'Detail Kosten DVC'!G:G,$I$6,'Detail Kosten DVC'!C:C,B46,'Detail Kosten DVC'!$E:$E,$I$5)</f>
        <v>381280.64</v>
      </c>
      <c r="J46" s="65">
        <f>SUMIFS('Detail Kosten DVC'!M:M,'Detail Kosten DVC'!G:G,$J$6,'Detail Kosten DVC'!C:C,B46,'Detail Kosten DVC'!$E:$E,$I$5)</f>
        <v>0</v>
      </c>
      <c r="K46" s="72">
        <f>SUMIFS('Detail Kosten DVC'!M:M,'Detail Kosten DVC'!G:G,$K$6,'Detail Kosten DVC'!C:C,B46,'Detail Kosten DVC'!$E:$E,$K$5)</f>
        <v>396531.86560000002</v>
      </c>
      <c r="L46" s="79">
        <f>SUMIFS('Detail Kosten DVC'!M:M,'Detail Kosten DVC'!G:G,$L$6,'Detail Kosten DVC'!C:C,B46,'Detail Kosten DVC'!$E:$E,$K$5)</f>
        <v>0</v>
      </c>
      <c r="M46" s="72">
        <f>SUMIFS('Detail Kosten DVC'!M:M,'Detail Kosten DVC'!G:G,$M$6,'Detail Kosten DVC'!C:C,B46,'Detail Kosten DVC'!$E:$E,$M$5)</f>
        <v>412393.14022399997</v>
      </c>
      <c r="N46" s="84">
        <f>SUMIFS('Detail Kosten DVC'!M:M,'Detail Kosten DVC'!G:G,$N$6,'Detail Kosten DVC'!C:C,B46,'Detail Kosten DVC'!$E:$E,$M$5)</f>
        <v>0</v>
      </c>
    </row>
    <row r="47" spans="1:14" ht="31.5" outlineLevel="1">
      <c r="A47" s="67" t="s">
        <v>160</v>
      </c>
      <c r="B47" s="86" t="s">
        <v>162</v>
      </c>
      <c r="C47" s="72">
        <f>SUMIFS('Detail Kosten DVC'!M:M,'Detail Kosten DVC'!G:G,$C$6,'Detail Kosten DVC'!C:C,B47,'Detail Kosten DVC'!$E:$E,$C$5)</f>
        <v>0</v>
      </c>
      <c r="D47" s="69">
        <f>SUMIFS('Detail Kosten DVC'!M:M,'Detail Kosten DVC'!G:G,$D$6,'Detail Kosten DVC'!C:C,B47,'Detail Kosten DVC'!$E:$E,$C$5)</f>
        <v>0</v>
      </c>
      <c r="E47" s="72">
        <f>SUMIFS('Detail Kosten DVC'!M:M,'Detail Kosten DVC'!G:G,$E$6,'Detail Kosten DVC'!C:C,B47,'Detail Kosten DVC'!$E:$E,$E$5)</f>
        <v>0</v>
      </c>
      <c r="F47" s="65">
        <f>SUMIFS('Detail Kosten DVC'!M:M,'Detail Kosten DVC'!G:G,$F$6,'Detail Kosten DVC'!C:C,B47,'Detail Kosten DVC'!$E:$E,$E$5)</f>
        <v>0</v>
      </c>
      <c r="G47" s="72">
        <f>SUMIFS('Detail Kosten DVC'!M:M,'Detail Kosten DVC'!G:G,$G$6,'Detail Kosten DVC'!C:C,B47,'Detail Kosten DVC'!$E:$E,$G$5)</f>
        <v>-20000</v>
      </c>
      <c r="H47" s="65">
        <f>SUMIFS('Detail Kosten DVC'!M:M,'Detail Kosten DVC'!G:G,$H$6,'Detail Kosten DVC'!C:C,B47,'Detail Kosten DVC'!$E:$E,$G$5)</f>
        <v>0</v>
      </c>
      <c r="I47" s="72">
        <f>SUMIFS('Detail Kosten DVC'!M:M,'Detail Kosten DVC'!G:G,$I$6,'Detail Kosten DVC'!C:C,B47,'Detail Kosten DVC'!$E:$E,$I$5)</f>
        <v>-360000</v>
      </c>
      <c r="J47" s="65">
        <f>SUMIFS('Detail Kosten DVC'!M:M,'Detail Kosten DVC'!G:G,$J$6,'Detail Kosten DVC'!C:C,B47,'Detail Kosten DVC'!$E:$E,$I$5)</f>
        <v>0</v>
      </c>
      <c r="K47" s="72">
        <f>SUMIFS('Detail Kosten DVC'!M:M,'Detail Kosten DVC'!G:G,$K$6,'Detail Kosten DVC'!C:C,B47,'Detail Kosten DVC'!$E:$E,$K$5)</f>
        <v>-1845000</v>
      </c>
      <c r="L47" s="79">
        <f>SUMIFS('Detail Kosten DVC'!M:M,'Detail Kosten DVC'!G:G,$L$6,'Detail Kosten DVC'!C:C,B47,'Detail Kosten DVC'!$E:$E,$K$5)</f>
        <v>0</v>
      </c>
      <c r="M47" s="72">
        <f>SUMIFS('Detail Kosten DVC'!M:M,'Detail Kosten DVC'!G:G,$M$6,'Detail Kosten DVC'!C:C,B47,'Detail Kosten DVC'!$E:$E,$M$5)</f>
        <v>-4540000</v>
      </c>
      <c r="N47" s="84">
        <f>SUMIFS('Detail Kosten DVC'!M:M,'Detail Kosten DVC'!G:G,$N$6,'Detail Kosten DVC'!C:C,B47,'Detail Kosten DVC'!$E:$E,$M$5)</f>
        <v>0</v>
      </c>
    </row>
    <row r="48" spans="1:14" ht="31.5" outlineLevel="1">
      <c r="A48" s="67" t="s">
        <v>163</v>
      </c>
      <c r="B48" s="86" t="s">
        <v>164</v>
      </c>
      <c r="C48" s="72">
        <f>SUMIFS('Detail Kosten DVC'!M:M,'Detail Kosten DVC'!G:G,$C$6,'Detail Kosten DVC'!C:C,B48,'Detail Kosten DVC'!$E:$E,$C$5)</f>
        <v>0</v>
      </c>
      <c r="D48" s="69">
        <f>SUMIFS('Detail Kosten DVC'!M:M,'Detail Kosten DVC'!G:G,$D$6,'Detail Kosten DVC'!C:C,B48,'Detail Kosten DVC'!$E:$E,$C$5)</f>
        <v>0</v>
      </c>
      <c r="E48" s="72">
        <f>SUMIFS('Detail Kosten DVC'!M:M,'Detail Kosten DVC'!G:G,$E$6,'Detail Kosten DVC'!C:C,B48,'Detail Kosten DVC'!$E:$E,$E$5)</f>
        <v>0</v>
      </c>
      <c r="F48" s="65">
        <f>SUMIFS('Detail Kosten DVC'!M:M,'Detail Kosten DVC'!G:G,$F$6,'Detail Kosten DVC'!C:C,B48,'Detail Kosten DVC'!$E:$E,$E$5)</f>
        <v>0</v>
      </c>
      <c r="G48" s="72">
        <f>SUMIFS('Detail Kosten DVC'!M:M,'Detail Kosten DVC'!G:G,$G$6,'Detail Kosten DVC'!C:C,B48,'Detail Kosten DVC'!$E:$E,$G$5)</f>
        <v>0</v>
      </c>
      <c r="H48" s="65">
        <f>SUMIFS('Detail Kosten DVC'!M:M,'Detail Kosten DVC'!G:G,$H$6,'Detail Kosten DVC'!C:C,B48,'Detail Kosten DVC'!$E:$E,$G$5)</f>
        <v>0</v>
      </c>
      <c r="I48" s="72">
        <f>SUMIFS('Detail Kosten DVC'!M:M,'Detail Kosten DVC'!G:G,$I$6,'Detail Kosten DVC'!C:C,B48,'Detail Kosten DVC'!$E:$E,$I$5)</f>
        <v>0</v>
      </c>
      <c r="J48" s="65">
        <f>SUMIFS('Detail Kosten DVC'!M:M,'Detail Kosten DVC'!G:G,$J$6,'Detail Kosten DVC'!C:C,B48,'Detail Kosten DVC'!$E:$E,$I$5)</f>
        <v>0</v>
      </c>
      <c r="K48" s="72">
        <f>SUMIFS('Detail Kosten DVC'!M:M,'Detail Kosten DVC'!G:G,$K$6,'Detail Kosten DVC'!C:C,B48,'Detail Kosten DVC'!$E:$E,$K$5)</f>
        <v>0</v>
      </c>
      <c r="L48" s="79">
        <f>SUMIFS('Detail Kosten DVC'!M:M,'Detail Kosten DVC'!G:G,$L$6,'Detail Kosten DVC'!C:C,B48,'Detail Kosten DVC'!$E:$E,$K$5)</f>
        <v>0</v>
      </c>
      <c r="M48" s="72">
        <f>SUMIFS('Detail Kosten DVC'!M:M,'Detail Kosten DVC'!G:G,$M$6,'Detail Kosten DVC'!C:C,B48,'Detail Kosten DVC'!$E:$E,$M$5)</f>
        <v>0</v>
      </c>
      <c r="N48" s="84">
        <f>SUMIFS('Detail Kosten DVC'!M:M,'Detail Kosten DVC'!G:G,$N$6,'Detail Kosten DVC'!C:C,B48,'Detail Kosten DVC'!$E:$E,$M$5)</f>
        <v>0</v>
      </c>
    </row>
    <row r="49" spans="1:14" ht="31.5" outlineLevel="1">
      <c r="A49" s="67" t="s">
        <v>163</v>
      </c>
      <c r="B49" s="86" t="s">
        <v>165</v>
      </c>
      <c r="C49" s="72">
        <f>SUMIFS('Detail Kosten DVC'!M:M,'Detail Kosten DVC'!G:G,$C$6,'Detail Kosten DVC'!C:C,B49,'Detail Kosten DVC'!$E:$E,$C$5)</f>
        <v>0</v>
      </c>
      <c r="D49" s="69">
        <f>SUMIFS('Detail Kosten DVC'!M:M,'Detail Kosten DVC'!G:G,$D$6,'Detail Kosten DVC'!C:C,B49,'Detail Kosten DVC'!$E:$E,$C$5)</f>
        <v>0</v>
      </c>
      <c r="E49" s="72">
        <f>SUMIFS('Detail Kosten DVC'!M:M,'Detail Kosten DVC'!G:G,$E$6,'Detail Kosten DVC'!C:C,B49,'Detail Kosten DVC'!$E:$E,$E$5)</f>
        <v>0</v>
      </c>
      <c r="F49" s="65">
        <f>SUMIFS('Detail Kosten DVC'!M:M,'Detail Kosten DVC'!G:G,$F$6,'Detail Kosten DVC'!C:C,B49,'Detail Kosten DVC'!$E:$E,$E$5)</f>
        <v>0</v>
      </c>
      <c r="G49" s="72">
        <f>SUMIFS('Detail Kosten DVC'!M:M,'Detail Kosten DVC'!G:G,$G$6,'Detail Kosten DVC'!C:C,B49,'Detail Kosten DVC'!$E:$E,$G$5)</f>
        <v>0</v>
      </c>
      <c r="H49" s="65">
        <f>SUMIFS('Detail Kosten DVC'!M:M,'Detail Kosten DVC'!G:G,$H$6,'Detail Kosten DVC'!C:C,B49,'Detail Kosten DVC'!$E:$E,$G$5)</f>
        <v>0</v>
      </c>
      <c r="I49" s="72">
        <f>SUMIFS('Detail Kosten DVC'!M:M,'Detail Kosten DVC'!G:G,$I$6,'Detail Kosten DVC'!C:C,B49,'Detail Kosten DVC'!$E:$E,$I$5)</f>
        <v>0</v>
      </c>
      <c r="J49" s="65">
        <f>SUMIFS('Detail Kosten DVC'!M:M,'Detail Kosten DVC'!G:G,$J$6,'Detail Kosten DVC'!C:C,B49,'Detail Kosten DVC'!$E:$E,$I$5)</f>
        <v>0</v>
      </c>
      <c r="K49" s="72">
        <f>SUMIFS('Detail Kosten DVC'!M:M,'Detail Kosten DVC'!G:G,$K$6,'Detail Kosten DVC'!C:C,B49,'Detail Kosten DVC'!$E:$E,$K$5)</f>
        <v>0</v>
      </c>
      <c r="L49" s="79">
        <f>SUMIFS('Detail Kosten DVC'!M:M,'Detail Kosten DVC'!G:G,$L$6,'Detail Kosten DVC'!C:C,B49,'Detail Kosten DVC'!$E:$E,$K$5)</f>
        <v>0</v>
      </c>
      <c r="M49" s="72">
        <f>SUMIFS('Detail Kosten DVC'!M:M,'Detail Kosten DVC'!G:G,$M$6,'Detail Kosten DVC'!C:C,B49,'Detail Kosten DVC'!$E:$E,$M$5)</f>
        <v>0</v>
      </c>
      <c r="N49" s="84">
        <f>SUMIFS('Detail Kosten DVC'!M:M,'Detail Kosten DVC'!G:G,$N$6,'Detail Kosten DVC'!C:C,B49,'Detail Kosten DVC'!$E:$E,$M$5)</f>
        <v>0</v>
      </c>
    </row>
    <row r="50" spans="1:14" ht="31.5" outlineLevel="1">
      <c r="A50" s="67" t="s">
        <v>166</v>
      </c>
      <c r="B50" s="86" t="s">
        <v>167</v>
      </c>
      <c r="C50" s="72">
        <f>SUMIFS('Detail Kosten DVC'!M:M,'Detail Kosten DVC'!G:G,$C$6,'Detail Kosten DVC'!C:C,B50,'Detail Kosten DVC'!$E:$E,$C$5)</f>
        <v>0</v>
      </c>
      <c r="D50" s="69">
        <f>SUMIFS('Detail Kosten DVC'!M:M,'Detail Kosten DVC'!G:G,$D$6,'Detail Kosten DVC'!C:C,B50,'Detail Kosten DVC'!$E:$E,$C$5)</f>
        <v>0</v>
      </c>
      <c r="E50" s="72">
        <f>SUMIFS('Detail Kosten DVC'!M:M,'Detail Kosten DVC'!G:G,$E$6,'Detail Kosten DVC'!C:C,B50,'Detail Kosten DVC'!$E:$E,$E$5)</f>
        <v>0</v>
      </c>
      <c r="F50" s="65">
        <f>SUMIFS('Detail Kosten DVC'!M:M,'Detail Kosten DVC'!G:G,$F$6,'Detail Kosten DVC'!C:C,B50,'Detail Kosten DVC'!$E:$E,$E$5)</f>
        <v>0</v>
      </c>
      <c r="G50" s="72">
        <f>SUMIFS('Detail Kosten DVC'!M:M,'Detail Kosten DVC'!G:G,$G$6,'Detail Kosten DVC'!C:C,B50,'Detail Kosten DVC'!$E:$E,$G$5)</f>
        <v>281520</v>
      </c>
      <c r="H50" s="65">
        <f>SUMIFS('Detail Kosten DVC'!M:M,'Detail Kosten DVC'!G:G,$H$6,'Detail Kosten DVC'!C:C,B50,'Detail Kosten DVC'!$E:$E,$G$5)</f>
        <v>0</v>
      </c>
      <c r="I50" s="72">
        <f>SUMIFS('Detail Kosten DVC'!M:M,'Detail Kosten DVC'!G:G,$I$6,'Detail Kosten DVC'!C:C,B50,'Detail Kosten DVC'!$E:$E,$I$5)</f>
        <v>292780.79999999999</v>
      </c>
      <c r="J50" s="65">
        <f>SUMIFS('Detail Kosten DVC'!M:M,'Detail Kosten DVC'!G:G,$J$6,'Detail Kosten DVC'!C:C,B50,'Detail Kosten DVC'!$E:$E,$I$5)</f>
        <v>0</v>
      </c>
      <c r="K50" s="72">
        <f>SUMIFS('Detail Kosten DVC'!M:M,'Detail Kosten DVC'!G:G,$K$6,'Detail Kosten DVC'!C:C,B50,'Detail Kosten DVC'!$E:$E,$K$5)</f>
        <v>304492.03200000001</v>
      </c>
      <c r="L50" s="79">
        <f>SUMIFS('Detail Kosten DVC'!M:M,'Detail Kosten DVC'!G:G,$L$6,'Detail Kosten DVC'!C:C,B50,'Detail Kosten DVC'!$E:$E,$K$5)</f>
        <v>0</v>
      </c>
      <c r="M50" s="72">
        <f>SUMIFS('Detail Kosten DVC'!M:M,'Detail Kosten DVC'!G:G,$M$6,'Detail Kosten DVC'!C:C,B50,'Detail Kosten DVC'!$E:$E,$M$5)</f>
        <v>316671.71328000003</v>
      </c>
      <c r="N50" s="84">
        <f>SUMIFS('Detail Kosten DVC'!M:M,'Detail Kosten DVC'!G:G,$N$6,'Detail Kosten DVC'!C:C,B50,'Detail Kosten DVC'!$E:$E,$M$5)</f>
        <v>0</v>
      </c>
    </row>
    <row r="51" spans="1:14" ht="31.5" outlineLevel="1">
      <c r="A51" s="67" t="s">
        <v>166</v>
      </c>
      <c r="B51" s="86" t="s">
        <v>168</v>
      </c>
      <c r="C51" s="72">
        <f>SUMIFS('Detail Kosten DVC'!M:M,'Detail Kosten DVC'!G:G,$C$6,'Detail Kosten DVC'!C:C,B51,'Detail Kosten DVC'!$E:$E,$C$5)</f>
        <v>0</v>
      </c>
      <c r="D51" s="69">
        <f>SUMIFS('Detail Kosten DVC'!M:M,'Detail Kosten DVC'!G:G,$D$6,'Detail Kosten DVC'!C:C,B51,'Detail Kosten DVC'!$E:$E,$C$5)</f>
        <v>0</v>
      </c>
      <c r="E51" s="72">
        <f>SUMIFS('Detail Kosten DVC'!M:M,'Detail Kosten DVC'!G:G,$E$6,'Detail Kosten DVC'!C:C,B51,'Detail Kosten DVC'!$E:$E,$E$5)</f>
        <v>0</v>
      </c>
      <c r="F51" s="65">
        <f>SUMIFS('Detail Kosten DVC'!M:M,'Detail Kosten DVC'!G:G,$F$6,'Detail Kosten DVC'!C:C,B51,'Detail Kosten DVC'!$E:$E,$E$5)</f>
        <v>0</v>
      </c>
      <c r="G51" s="72">
        <f>SUMIFS('Detail Kosten DVC'!M:M,'Detail Kosten DVC'!G:G,$G$6,'Detail Kosten DVC'!C:C,B51,'Detail Kosten DVC'!$E:$E,$G$5)</f>
        <v>0</v>
      </c>
      <c r="H51" s="65">
        <f>SUMIFS('Detail Kosten DVC'!M:M,'Detail Kosten DVC'!G:G,$H$6,'Detail Kosten DVC'!C:C,B51,'Detail Kosten DVC'!$E:$E,$G$5)</f>
        <v>0</v>
      </c>
      <c r="I51" s="72">
        <f>SUMIFS('Detail Kosten DVC'!M:M,'Detail Kosten DVC'!G:G,$I$6,'Detail Kosten DVC'!C:C,B51,'Detail Kosten DVC'!$E:$E,$I$5)</f>
        <v>0</v>
      </c>
      <c r="J51" s="65">
        <f>SUMIFS('Detail Kosten DVC'!M:M,'Detail Kosten DVC'!G:G,$J$6,'Detail Kosten DVC'!C:C,B51,'Detail Kosten DVC'!$E:$E,$I$5)</f>
        <v>0</v>
      </c>
      <c r="K51" s="72">
        <f>SUMIFS('Detail Kosten DVC'!M:M,'Detail Kosten DVC'!G:G,$K$6,'Detail Kosten DVC'!C:C,B51,'Detail Kosten DVC'!$E:$E,$K$5)</f>
        <v>0</v>
      </c>
      <c r="L51" s="79">
        <f>SUMIFS('Detail Kosten DVC'!M:M,'Detail Kosten DVC'!G:G,$L$6,'Detail Kosten DVC'!C:C,B51,'Detail Kosten DVC'!$E:$E,$K$5)</f>
        <v>0</v>
      </c>
      <c r="M51" s="72">
        <f>SUMIFS('Detail Kosten DVC'!M:M,'Detail Kosten DVC'!G:G,$M$6,'Detail Kosten DVC'!C:C,B51,'Detail Kosten DVC'!$E:$E,$M$5)</f>
        <v>0</v>
      </c>
      <c r="N51" s="84">
        <f>SUMIFS('Detail Kosten DVC'!M:M,'Detail Kosten DVC'!G:G,$N$6,'Detail Kosten DVC'!C:C,B51,'Detail Kosten DVC'!$E:$E,$M$5)</f>
        <v>0</v>
      </c>
    </row>
    <row r="52" spans="1:14" ht="31.5" outlineLevel="1">
      <c r="A52" s="67" t="s">
        <v>169</v>
      </c>
      <c r="B52" s="86" t="s">
        <v>170</v>
      </c>
      <c r="C52" s="72">
        <f>SUMIFS('Detail Kosten DVC'!M:M,'Detail Kosten DVC'!G:G,$C$6,'Detail Kosten DVC'!C:C,B52,'Detail Kosten DVC'!$E:$E,$C$5)</f>
        <v>0</v>
      </c>
      <c r="D52" s="69">
        <f>SUMIFS('Detail Kosten DVC'!M:M,'Detail Kosten DVC'!G:G,$D$6,'Detail Kosten DVC'!C:C,B52,'Detail Kosten DVC'!$E:$E,$C$5)</f>
        <v>0</v>
      </c>
      <c r="E52" s="72">
        <f>SUMIFS('Detail Kosten DVC'!M:M,'Detail Kosten DVC'!G:G,$E$6,'Detail Kosten DVC'!C:C,B52,'Detail Kosten DVC'!$E:$E,$E$5)</f>
        <v>0</v>
      </c>
      <c r="F52" s="65">
        <f>SUMIFS('Detail Kosten DVC'!M:M,'Detail Kosten DVC'!G:G,$F$6,'Detail Kosten DVC'!C:C,B52,'Detail Kosten DVC'!$E:$E,$E$5)</f>
        <v>0</v>
      </c>
      <c r="G52" s="72">
        <f>SUMIFS('Detail Kosten DVC'!M:M,'Detail Kosten DVC'!G:G,$G$6,'Detail Kosten DVC'!C:C,B52,'Detail Kosten DVC'!$E:$E,$G$5)</f>
        <v>693640</v>
      </c>
      <c r="H52" s="65">
        <f>SUMIFS('Detail Kosten DVC'!M:M,'Detail Kosten DVC'!G:G,$H$6,'Detail Kosten DVC'!C:C,B52,'Detail Kosten DVC'!$E:$E,$G$5)</f>
        <v>0</v>
      </c>
      <c r="I52" s="72">
        <f>SUMIFS('Detail Kosten DVC'!M:M,'Detail Kosten DVC'!G:G,$I$6,'Detail Kosten DVC'!C:C,B52,'Detail Kosten DVC'!$E:$E,$I$5)</f>
        <v>721385.6</v>
      </c>
      <c r="J52" s="65">
        <f>SUMIFS('Detail Kosten DVC'!M:M,'Detail Kosten DVC'!G:G,$J$6,'Detail Kosten DVC'!C:C,B52,'Detail Kosten DVC'!$E:$E,$I$5)</f>
        <v>0</v>
      </c>
      <c r="K52" s="72">
        <f>SUMIFS('Detail Kosten DVC'!M:M,'Detail Kosten DVC'!G:G,$K$6,'Detail Kosten DVC'!C:C,B52,'Detail Kosten DVC'!$E:$E,$K$5)</f>
        <v>750241.02399999998</v>
      </c>
      <c r="L52" s="79">
        <f>SUMIFS('Detail Kosten DVC'!M:M,'Detail Kosten DVC'!G:G,$L$6,'Detail Kosten DVC'!C:C,B52,'Detail Kosten DVC'!$E:$E,$K$5)</f>
        <v>0</v>
      </c>
      <c r="M52" s="72">
        <f>SUMIFS('Detail Kosten DVC'!M:M,'Detail Kosten DVC'!G:G,$M$6,'Detail Kosten DVC'!C:C,B52,'Detail Kosten DVC'!$E:$E,$M$5)</f>
        <v>780250.66495999997</v>
      </c>
      <c r="N52" s="84">
        <f>SUMIFS('Detail Kosten DVC'!M:M,'Detail Kosten DVC'!G:G,$N$6,'Detail Kosten DVC'!C:C,B52,'Detail Kosten DVC'!$E:$E,$M$5)</f>
        <v>0</v>
      </c>
    </row>
    <row r="53" spans="1:14" ht="31.9" outlineLevel="1" thickBot="1">
      <c r="A53" s="67" t="s">
        <v>169</v>
      </c>
      <c r="B53" s="87" t="s">
        <v>171</v>
      </c>
      <c r="C53" s="74">
        <f>SUMIFS('Detail Kosten DVC'!M:M,'Detail Kosten DVC'!G:G,$C$6,'Detail Kosten DVC'!C:C,B53,'Detail Kosten DVC'!$E:$E,$C$5)</f>
        <v>0</v>
      </c>
      <c r="D53" s="69">
        <f>SUMIFS('Detail Kosten DVC'!M:M,'Detail Kosten DVC'!G:G,$D$6,'Detail Kosten DVC'!C:C,B53,'Detail Kosten DVC'!$E:$E,$C$5)</f>
        <v>0</v>
      </c>
      <c r="E53" s="74">
        <f>SUMIFS('Detail Kosten DVC'!M:M,'Detail Kosten DVC'!G:G,$E$6,'Detail Kosten DVC'!C:C,B53,'Detail Kosten DVC'!$E:$E,$E$5)</f>
        <v>0</v>
      </c>
      <c r="F53" s="65">
        <f>SUMIFS('Detail Kosten DVC'!M:M,'Detail Kosten DVC'!G:G,$F$6,'Detail Kosten DVC'!C:C,B53,'Detail Kosten DVC'!$E:$E,$E$5)</f>
        <v>0</v>
      </c>
      <c r="G53" s="74">
        <f>SUMIFS('Detail Kosten DVC'!M:M,'Detail Kosten DVC'!G:G,$G$6,'Detail Kosten DVC'!C:C,B53,'Detail Kosten DVC'!$E:$E,$G$5)</f>
        <v>0</v>
      </c>
      <c r="H53" s="65">
        <f>SUMIFS('Detail Kosten DVC'!M:M,'Detail Kosten DVC'!G:G,$H$6,'Detail Kosten DVC'!C:C,B53,'Detail Kosten DVC'!$E:$E,$G$5)</f>
        <v>0</v>
      </c>
      <c r="I53" s="74">
        <f>SUMIFS('Detail Kosten DVC'!M:M,'Detail Kosten DVC'!G:G,$I$6,'Detail Kosten DVC'!C:C,B53,'Detail Kosten DVC'!$E:$E,$I$5)</f>
        <v>0</v>
      </c>
      <c r="J53" s="65">
        <f>SUMIFS('Detail Kosten DVC'!M:M,'Detail Kosten DVC'!G:G,$J$6,'Detail Kosten DVC'!C:C,B53,'Detail Kosten DVC'!$E:$E,$I$5)</f>
        <v>0</v>
      </c>
      <c r="K53" s="74">
        <f>SUMIFS('Detail Kosten DVC'!M:M,'Detail Kosten DVC'!G:G,$K$6,'Detail Kosten DVC'!C:C,B53,'Detail Kosten DVC'!$E:$E,$K$5)</f>
        <v>0</v>
      </c>
      <c r="L53" s="79">
        <f>SUMIFS('Detail Kosten DVC'!M:M,'Detail Kosten DVC'!G:G,$L$6,'Detail Kosten DVC'!C:C,B53,'Detail Kosten DVC'!$E:$E,$K$5)</f>
        <v>0</v>
      </c>
      <c r="M53" s="74">
        <f>SUMIFS('Detail Kosten DVC'!M:M,'Detail Kosten DVC'!G:G,$M$6,'Detail Kosten DVC'!C:C,B53,'Detail Kosten DVC'!$E:$E,$M$5)</f>
        <v>0</v>
      </c>
      <c r="N53" s="96">
        <f>SUMIFS('Detail Kosten DVC'!M:M,'Detail Kosten DVC'!G:G,$N$6,'Detail Kosten DVC'!C:C,B53,'Detail Kosten DVC'!$E:$E,$M$5)</f>
        <v>0</v>
      </c>
    </row>
    <row r="54" spans="1:14" ht="32.25" customHeight="1">
      <c r="A54" s="42" t="s">
        <v>172</v>
      </c>
      <c r="B54" s="157">
        <f>SUM(C54:N54)</f>
        <v>-33909.979583999608</v>
      </c>
      <c r="C54" s="78">
        <f t="shared" ref="C54:N54" si="3">C31+C9</f>
        <v>1078794.04</v>
      </c>
      <c r="D54" s="75">
        <f t="shared" si="3"/>
        <v>0</v>
      </c>
      <c r="E54" s="78">
        <f t="shared" si="3"/>
        <v>2897019.76</v>
      </c>
      <c r="F54" s="75">
        <f t="shared" si="3"/>
        <v>0</v>
      </c>
      <c r="G54" s="78">
        <f t="shared" si="3"/>
        <v>11131819</v>
      </c>
      <c r="H54" s="75">
        <f t="shared" si="3"/>
        <v>1370760</v>
      </c>
      <c r="I54" s="78">
        <f t="shared" si="3"/>
        <v>7082210.3599999994</v>
      </c>
      <c r="J54" s="75">
        <f t="shared" si="3"/>
        <v>1425590.4</v>
      </c>
      <c r="K54" s="78">
        <f t="shared" si="3"/>
        <v>-3797227.0255999994</v>
      </c>
      <c r="L54" s="75">
        <f t="shared" si="3"/>
        <v>1482614.0160000001</v>
      </c>
      <c r="M54" s="78">
        <f t="shared" si="3"/>
        <v>-24247409.106624</v>
      </c>
      <c r="N54" s="81">
        <f t="shared" si="3"/>
        <v>1541918.5766400001</v>
      </c>
    </row>
    <row r="55" spans="1:14" ht="13.9" thickBot="1">
      <c r="A55" s="55" t="s">
        <v>173</v>
      </c>
      <c r="B55" s="158"/>
      <c r="C55" s="92">
        <f t="shared" ref="C55:N55" si="4">1/(1+$B$3)^C8</f>
        <v>1</v>
      </c>
      <c r="D55" s="61">
        <f t="shared" si="4"/>
        <v>1</v>
      </c>
      <c r="E55" s="92">
        <f t="shared" si="4"/>
        <v>0.99108027750247785</v>
      </c>
      <c r="F55" s="61">
        <f t="shared" si="4"/>
        <v>0.99108027750247785</v>
      </c>
      <c r="G55" s="92">
        <f t="shared" si="4"/>
        <v>0.98224011645438836</v>
      </c>
      <c r="H55" s="61">
        <f t="shared" si="4"/>
        <v>0.98224011645438836</v>
      </c>
      <c r="I55" s="92">
        <f t="shared" si="4"/>
        <v>0.97347880718968149</v>
      </c>
      <c r="J55" s="61">
        <f t="shared" si="4"/>
        <v>0.97347880718968149</v>
      </c>
      <c r="K55" s="92">
        <f t="shared" si="4"/>
        <v>0.9647956463723304</v>
      </c>
      <c r="L55" s="88">
        <f t="shared" si="4"/>
        <v>0.9647956463723304</v>
      </c>
      <c r="M55" s="92">
        <f t="shared" si="4"/>
        <v>0.95618993693987164</v>
      </c>
      <c r="N55" s="88">
        <f t="shared" si="4"/>
        <v>0.95618993693987164</v>
      </c>
    </row>
    <row r="56" spans="1:14" ht="33" customHeight="1" thickTop="1" thickBot="1">
      <c r="A56" s="41" t="s">
        <v>174</v>
      </c>
      <c r="B56" s="159">
        <f>SUM(C56:N56)</f>
        <v>568781.46351032588</v>
      </c>
      <c r="C56" s="93">
        <f>C54*C55</f>
        <v>1078794.04</v>
      </c>
      <c r="D56" s="62">
        <f t="shared" ref="D56:N56" si="5">D54*D55</f>
        <v>0</v>
      </c>
      <c r="E56" s="93">
        <f>E54*E55</f>
        <v>2871179.1476709615</v>
      </c>
      <c r="F56" s="62">
        <f t="shared" si="5"/>
        <v>0</v>
      </c>
      <c r="G56" s="93">
        <f>G54*G55</f>
        <v>10934119.190909173</v>
      </c>
      <c r="H56" s="62">
        <f>H54*H55</f>
        <v>1346415.4620310173</v>
      </c>
      <c r="I56" s="93">
        <f t="shared" si="5"/>
        <v>6894381.6935192039</v>
      </c>
      <c r="J56" s="62">
        <f t="shared" si="5"/>
        <v>1387782.0421330607</v>
      </c>
      <c r="K56" s="93">
        <f t="shared" si="5"/>
        <v>-3663548.1025862331</v>
      </c>
      <c r="L56" s="89">
        <f t="shared" si="5"/>
        <v>1430419.5478873968</v>
      </c>
      <c r="M56" s="93">
        <f t="shared" si="5"/>
        <v>-23185128.584618073</v>
      </c>
      <c r="N56" s="89">
        <f t="shared" si="5"/>
        <v>1474367.0265638183</v>
      </c>
    </row>
    <row r="57" spans="1:14" ht="29.25" customHeight="1">
      <c r="A57" s="101" t="s">
        <v>175</v>
      </c>
      <c r="B57" s="100"/>
      <c r="C57" s="94">
        <f>C54</f>
        <v>1078794.04</v>
      </c>
      <c r="D57" s="63">
        <f>D54</f>
        <v>0</v>
      </c>
      <c r="E57" s="94">
        <f t="shared" ref="E57:N57" si="6">E54+C57</f>
        <v>3975813.8</v>
      </c>
      <c r="F57" s="63">
        <f t="shared" si="6"/>
        <v>0</v>
      </c>
      <c r="G57" s="94">
        <f t="shared" si="6"/>
        <v>15107632.800000001</v>
      </c>
      <c r="H57" s="63">
        <f t="shared" si="6"/>
        <v>1370760</v>
      </c>
      <c r="I57" s="94">
        <f t="shared" si="6"/>
        <v>22189843.16</v>
      </c>
      <c r="J57" s="63">
        <f t="shared" si="6"/>
        <v>2796350.4</v>
      </c>
      <c r="K57" s="94">
        <f t="shared" si="6"/>
        <v>18392616.134400003</v>
      </c>
      <c r="L57" s="90">
        <f t="shared" si="6"/>
        <v>4278964.4160000002</v>
      </c>
      <c r="M57" s="94">
        <f t="shared" si="6"/>
        <v>-5854792.9722239971</v>
      </c>
      <c r="N57" s="90">
        <f t="shared" si="6"/>
        <v>5820882.9926399998</v>
      </c>
    </row>
    <row r="58" spans="1:14" ht="57" customHeight="1" thickBot="1">
      <c r="A58" s="56" t="s">
        <v>176</v>
      </c>
      <c r="B58" s="29"/>
      <c r="C58" s="95">
        <f>C56</f>
        <v>1078794.04</v>
      </c>
      <c r="D58" s="64">
        <f>D56</f>
        <v>0</v>
      </c>
      <c r="E58" s="95">
        <f t="shared" ref="E58:N58" si="7">C58+E56</f>
        <v>3949973.1876709615</v>
      </c>
      <c r="F58" s="64">
        <f t="shared" si="7"/>
        <v>0</v>
      </c>
      <c r="G58" s="95">
        <f t="shared" si="7"/>
        <v>14884092.378580134</v>
      </c>
      <c r="H58" s="64">
        <f t="shared" si="7"/>
        <v>1346415.4620310173</v>
      </c>
      <c r="I58" s="95">
        <f t="shared" si="7"/>
        <v>21778474.072099339</v>
      </c>
      <c r="J58" s="64">
        <f t="shared" si="7"/>
        <v>2734197.5041640783</v>
      </c>
      <c r="K58" s="95">
        <f t="shared" si="7"/>
        <v>18114925.969513107</v>
      </c>
      <c r="L58" s="91">
        <f t="shared" si="7"/>
        <v>4164617.0520514753</v>
      </c>
      <c r="M58" s="95">
        <f t="shared" si="7"/>
        <v>-5070202.6151049659</v>
      </c>
      <c r="N58" s="91">
        <f t="shared" si="7"/>
        <v>5638984.0786152938</v>
      </c>
    </row>
    <row r="59" spans="1:14" ht="15">
      <c r="A59" s="57"/>
      <c r="B59" s="40"/>
      <c r="C59" s="7"/>
      <c r="D59" s="7"/>
      <c r="E59" s="7"/>
      <c r="F59" s="7"/>
      <c r="G59" s="7"/>
      <c r="H59" s="7"/>
      <c r="I59" s="7"/>
      <c r="J59" s="7"/>
      <c r="K59" s="7"/>
      <c r="L59" s="7"/>
    </row>
    <row r="60" spans="1:14" ht="15">
      <c r="A60" s="8"/>
    </row>
    <row r="61" spans="1:14" ht="15">
      <c r="A61" s="8"/>
    </row>
    <row r="62" spans="1:14" ht="15">
      <c r="A62" s="8"/>
    </row>
    <row r="63" spans="1:14" ht="15">
      <c r="A63" s="8"/>
    </row>
    <row r="64" spans="1:14" ht="15">
      <c r="A64" s="8"/>
    </row>
    <row r="65" spans="1:1" ht="15">
      <c r="A65" s="8"/>
    </row>
    <row r="66" spans="1:1" ht="15">
      <c r="A66" s="8"/>
    </row>
    <row r="67" spans="1:1" ht="15">
      <c r="A67" s="8"/>
    </row>
    <row r="68" spans="1:1" ht="15">
      <c r="A68" s="8"/>
    </row>
    <row r="69" spans="1:1" ht="15">
      <c r="A69" s="8"/>
    </row>
    <row r="70" spans="1:1" ht="15">
      <c r="A70" s="8"/>
    </row>
    <row r="71" spans="1:1" ht="15">
      <c r="A71" s="8"/>
    </row>
    <row r="72" spans="1:1" ht="15">
      <c r="A72" s="8"/>
    </row>
    <row r="73" spans="1:1" ht="15">
      <c r="A73" s="8"/>
    </row>
    <row r="74" spans="1:1" ht="15">
      <c r="A74" s="57"/>
    </row>
    <row r="75" spans="1:1" ht="15">
      <c r="A75" s="57"/>
    </row>
    <row r="76" spans="1:1" ht="15">
      <c r="A76" s="57"/>
    </row>
    <row r="77" spans="1:1" ht="15">
      <c r="A77" s="57"/>
    </row>
    <row r="78" spans="1:1" ht="15">
      <c r="A78" s="57"/>
    </row>
    <row r="79" spans="1:1" ht="15">
      <c r="A79" s="57"/>
    </row>
    <row r="80" spans="1:1" ht="15">
      <c r="A80" s="57"/>
    </row>
    <row r="81" spans="1:12" ht="15">
      <c r="A81" s="57"/>
    </row>
    <row r="82" spans="1:12" ht="15">
      <c r="A82" s="57"/>
    </row>
    <row r="83" spans="1:12" ht="15">
      <c r="A83" s="57"/>
    </row>
    <row r="84" spans="1:12" ht="15">
      <c r="A84" s="57"/>
    </row>
    <row r="85" spans="1:12" ht="17.25">
      <c r="A85" s="8"/>
      <c r="C85" s="9"/>
      <c r="D85" s="9"/>
      <c r="E85" s="9"/>
      <c r="F85" s="9"/>
      <c r="G85" s="9"/>
      <c r="H85" s="9"/>
      <c r="I85" s="9"/>
      <c r="J85" s="9"/>
      <c r="K85" s="9"/>
      <c r="L85" s="9"/>
    </row>
    <row r="86" spans="1:12" ht="15">
      <c r="A86" s="57"/>
      <c r="C86" s="10"/>
      <c r="D86" s="11"/>
      <c r="E86" s="12"/>
      <c r="F86" s="13"/>
      <c r="G86" s="12"/>
      <c r="H86" s="13"/>
      <c r="I86" s="12"/>
      <c r="J86" s="13"/>
      <c r="K86" s="12"/>
      <c r="L86" s="13"/>
    </row>
    <row r="87" spans="1:12" ht="15">
      <c r="A87" s="57"/>
      <c r="C87" s="14"/>
      <c r="D87" s="15"/>
      <c r="E87" s="16"/>
      <c r="F87" s="17"/>
      <c r="G87" s="16"/>
      <c r="H87" s="17"/>
      <c r="I87" s="16"/>
      <c r="J87" s="17"/>
      <c r="K87" s="16"/>
      <c r="L87" s="17"/>
    </row>
    <row r="88" spans="1:12" ht="15">
      <c r="A88" s="57"/>
      <c r="C88" s="18"/>
      <c r="D88" s="15"/>
      <c r="E88" s="16"/>
      <c r="F88" s="17"/>
      <c r="G88" s="16"/>
      <c r="H88" s="17"/>
      <c r="I88" s="16"/>
      <c r="J88" s="17"/>
      <c r="K88" s="16"/>
      <c r="L88" s="17"/>
    </row>
    <row r="89" spans="1:12" ht="15">
      <c r="A89" s="57"/>
      <c r="C89" s="18"/>
      <c r="D89" s="15"/>
      <c r="E89" s="16"/>
      <c r="F89" s="17"/>
      <c r="G89" s="16"/>
      <c r="H89" s="17"/>
      <c r="I89" s="16"/>
      <c r="J89" s="17"/>
      <c r="K89" s="16"/>
      <c r="L89" s="17"/>
    </row>
    <row r="90" spans="1:12" ht="15">
      <c r="C90" s="18"/>
      <c r="D90" s="15"/>
      <c r="E90" s="16"/>
      <c r="F90" s="17"/>
      <c r="G90" s="16"/>
      <c r="H90" s="17"/>
      <c r="I90" s="16"/>
      <c r="J90" s="17"/>
      <c r="K90" s="16"/>
      <c r="L90" s="17"/>
    </row>
    <row r="91" spans="1:12" ht="15">
      <c r="C91" s="18"/>
      <c r="D91" s="19"/>
      <c r="E91" s="20"/>
      <c r="F91" s="20"/>
      <c r="G91" s="20"/>
      <c r="H91" s="20"/>
      <c r="I91" s="20"/>
      <c r="J91" s="20"/>
      <c r="K91" s="20"/>
      <c r="L91" s="20"/>
    </row>
    <row r="92" spans="1:12" ht="15">
      <c r="C92" s="10"/>
      <c r="D92" s="21"/>
      <c r="E92" s="22"/>
      <c r="F92" s="17"/>
      <c r="G92" s="22"/>
      <c r="H92" s="17"/>
      <c r="I92" s="22"/>
      <c r="J92" s="17"/>
      <c r="K92" s="22"/>
      <c r="L92" s="17"/>
    </row>
    <row r="93" spans="1:12" ht="15">
      <c r="C93" s="18"/>
      <c r="D93" s="15"/>
      <c r="E93" s="16"/>
      <c r="F93" s="17"/>
      <c r="G93" s="16"/>
      <c r="H93" s="17"/>
      <c r="I93" s="16"/>
      <c r="J93" s="17"/>
      <c r="K93" s="16"/>
      <c r="L93" s="17"/>
    </row>
    <row r="94" spans="1:12" ht="15">
      <c r="C94" s="18"/>
      <c r="D94" s="15"/>
      <c r="E94" s="16"/>
      <c r="F94" s="17"/>
      <c r="G94" s="16"/>
      <c r="H94" s="17"/>
      <c r="I94" s="16"/>
      <c r="J94" s="17"/>
      <c r="K94" s="16"/>
      <c r="L94" s="17"/>
    </row>
    <row r="95" spans="1:12" ht="15">
      <c r="C95" s="18"/>
      <c r="D95" s="15"/>
      <c r="E95" s="16"/>
      <c r="F95" s="17"/>
      <c r="G95" s="16"/>
      <c r="H95" s="17"/>
      <c r="I95" s="16"/>
      <c r="J95" s="17"/>
      <c r="K95" s="16"/>
      <c r="L95" s="17"/>
    </row>
    <row r="96" spans="1:12" ht="15">
      <c r="C96" s="18"/>
      <c r="D96" s="15"/>
      <c r="E96" s="16"/>
      <c r="F96" s="17"/>
      <c r="G96" s="16"/>
      <c r="H96" s="17"/>
      <c r="I96" s="16"/>
      <c r="J96" s="17"/>
      <c r="K96" s="16"/>
      <c r="L96" s="17"/>
    </row>
    <row r="97" spans="3:12" ht="15">
      <c r="C97" s="18"/>
      <c r="D97" s="15"/>
      <c r="E97" s="16"/>
      <c r="F97" s="17"/>
      <c r="G97" s="16"/>
      <c r="H97" s="17"/>
      <c r="I97" s="16"/>
      <c r="J97" s="17"/>
      <c r="K97" s="16"/>
      <c r="L97" s="17"/>
    </row>
    <row r="98" spans="3:12" ht="15">
      <c r="C98" s="18"/>
      <c r="D98" s="15"/>
      <c r="E98" s="16"/>
      <c r="F98" s="17"/>
      <c r="G98" s="16"/>
      <c r="H98" s="17"/>
      <c r="I98" s="16"/>
      <c r="J98" s="17"/>
      <c r="K98" s="16"/>
      <c r="L98" s="17"/>
    </row>
    <row r="99" spans="3:12" ht="15">
      <c r="C99" s="18"/>
      <c r="D99" s="18"/>
      <c r="E99" s="23"/>
      <c r="F99" s="17"/>
      <c r="G99" s="22"/>
      <c r="H99" s="17"/>
      <c r="I99" s="22"/>
      <c r="J99" s="17"/>
      <c r="K99" s="22"/>
      <c r="L99" s="17"/>
    </row>
    <row r="100" spans="3:12" ht="15">
      <c r="C100" s="10"/>
      <c r="D100" s="21"/>
      <c r="E100" s="22"/>
      <c r="F100" s="17"/>
      <c r="G100" s="22"/>
      <c r="H100" s="17"/>
      <c r="I100" s="22"/>
      <c r="J100" s="17"/>
      <c r="K100" s="22"/>
      <c r="L100" s="17"/>
    </row>
    <row r="101" spans="3:12" ht="15">
      <c r="C101" s="18"/>
      <c r="D101" s="15"/>
      <c r="E101" s="16"/>
      <c r="F101" s="17"/>
      <c r="G101" s="16"/>
      <c r="H101" s="17"/>
      <c r="I101" s="16"/>
      <c r="J101" s="17"/>
      <c r="K101" s="16"/>
      <c r="L101" s="17"/>
    </row>
    <row r="102" spans="3:12" ht="15">
      <c r="C102" s="18"/>
      <c r="D102" s="15"/>
      <c r="E102" s="16"/>
      <c r="F102" s="17"/>
      <c r="G102" s="16"/>
      <c r="H102" s="17"/>
      <c r="I102" s="16"/>
      <c r="J102" s="17"/>
      <c r="K102" s="16"/>
      <c r="L102" s="17"/>
    </row>
    <row r="103" spans="3:12" ht="15">
      <c r="C103" s="18"/>
      <c r="D103" s="15"/>
      <c r="E103" s="16"/>
      <c r="F103" s="17"/>
      <c r="G103" s="16"/>
      <c r="H103" s="17"/>
      <c r="I103" s="16"/>
      <c r="J103" s="17"/>
      <c r="K103" s="16"/>
      <c r="L103" s="17"/>
    </row>
    <row r="104" spans="3:12" ht="15">
      <c r="C104" s="18"/>
      <c r="D104" s="15"/>
      <c r="E104" s="16"/>
      <c r="F104" s="17"/>
      <c r="G104" s="16"/>
      <c r="H104" s="17"/>
      <c r="I104" s="16"/>
      <c r="J104" s="17"/>
      <c r="K104" s="16"/>
      <c r="L104" s="17"/>
    </row>
    <row r="105" spans="3:12" ht="15">
      <c r="C105" s="18"/>
      <c r="D105" s="15"/>
      <c r="E105" s="16"/>
      <c r="F105" s="17"/>
      <c r="G105" s="16"/>
      <c r="H105" s="17"/>
      <c r="I105" s="16"/>
      <c r="J105" s="17"/>
      <c r="K105" s="16"/>
      <c r="L105" s="17"/>
    </row>
    <row r="106" spans="3:12" ht="15">
      <c r="C106" s="18"/>
      <c r="D106" s="15"/>
      <c r="E106" s="16"/>
      <c r="F106" s="17"/>
      <c r="G106" s="16"/>
      <c r="H106" s="17"/>
      <c r="I106" s="16"/>
      <c r="J106" s="17"/>
      <c r="K106" s="16"/>
      <c r="L106" s="17"/>
    </row>
    <row r="107" spans="3:12" ht="15">
      <c r="C107" s="18"/>
      <c r="D107" s="15"/>
      <c r="E107" s="16"/>
      <c r="F107" s="17"/>
      <c r="G107" s="16"/>
      <c r="H107" s="17"/>
      <c r="I107" s="16"/>
      <c r="J107" s="17"/>
      <c r="K107" s="16"/>
      <c r="L107" s="17"/>
    </row>
    <row r="108" spans="3:12" ht="15">
      <c r="C108" s="18"/>
      <c r="D108" s="18"/>
      <c r="E108" s="23"/>
      <c r="F108" s="17"/>
      <c r="G108" s="22"/>
      <c r="H108" s="17"/>
      <c r="I108" s="22"/>
      <c r="J108" s="17"/>
      <c r="K108" s="22"/>
      <c r="L108" s="17"/>
    </row>
  </sheetData>
  <mergeCells count="7">
    <mergeCell ref="G3:H3"/>
    <mergeCell ref="A7:A8"/>
    <mergeCell ref="B7:B8"/>
    <mergeCell ref="A5:B5"/>
    <mergeCell ref="A1:B1"/>
    <mergeCell ref="A2:B2"/>
    <mergeCell ref="C3:E3"/>
  </mergeCells>
  <pageMargins left="0.7" right="0.7" top="0.75" bottom="0.75" header="0.3" footer="0.3"/>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U121"/>
  <sheetViews>
    <sheetView zoomScale="120" zoomScaleNormal="120" workbookViewId="0" xr3:uid="{51F8DEE0-4D01-5F28-A812-FC0BD7CAC4A5}">
      <selection activeCell="B1" sqref="B1"/>
    </sheetView>
  </sheetViews>
  <sheetFormatPr defaultColWidth="11.28515625" defaultRowHeight="13.5"/>
  <cols>
    <col min="1" max="1" width="2.7109375" style="1" customWidth="1"/>
    <col min="2" max="2" width="16.7109375" style="1" customWidth="1"/>
    <col min="3" max="3" width="44" style="30" customWidth="1"/>
    <col min="4" max="4" width="78" style="30" customWidth="1"/>
    <col min="5" max="5" width="17.7109375" style="5" customWidth="1"/>
    <col min="6" max="6" width="22.28515625" style="1" customWidth="1"/>
    <col min="7" max="7" width="25.7109375" style="1" customWidth="1"/>
    <col min="8" max="8" width="17.28515625" style="1" customWidth="1"/>
    <col min="9" max="10" width="16.85546875" style="1" customWidth="1"/>
    <col min="11" max="11" width="22" style="1" customWidth="1"/>
    <col min="12" max="12" width="19.5703125" style="1" customWidth="1"/>
    <col min="13" max="13" width="21.7109375" style="1" customWidth="1"/>
    <col min="14" max="14" width="22.28515625" style="1" customWidth="1"/>
    <col min="15" max="15" width="45.85546875" style="1" customWidth="1"/>
    <col min="16" max="17" width="12" style="1" customWidth="1"/>
    <col min="18" max="18" width="14.7109375" style="1" customWidth="1"/>
    <col min="19" max="20" width="11.28515625" style="1"/>
    <col min="21" max="21" width="16.28515625" style="1" bestFit="1" customWidth="1"/>
    <col min="22" max="16384" width="11.28515625" style="1"/>
  </cols>
  <sheetData>
    <row r="1" spans="1:18" ht="94.5" customHeight="1">
      <c r="C1" s="390" t="s">
        <v>177</v>
      </c>
      <c r="D1" s="390"/>
      <c r="E1" s="390"/>
      <c r="F1" s="390"/>
    </row>
    <row r="3" spans="1:18" s="5" customFormat="1" ht="28.5">
      <c r="A3" s="4"/>
      <c r="B3" s="48" t="s">
        <v>178</v>
      </c>
      <c r="C3" s="48" t="s">
        <v>179</v>
      </c>
      <c r="D3" s="48" t="s">
        <v>180</v>
      </c>
      <c r="E3" s="48" t="s">
        <v>181</v>
      </c>
      <c r="F3" s="48" t="s">
        <v>182</v>
      </c>
      <c r="G3" s="48" t="s">
        <v>183</v>
      </c>
      <c r="H3" s="48" t="s">
        <v>184</v>
      </c>
      <c r="I3" s="48" t="s">
        <v>185</v>
      </c>
      <c r="J3" s="48" t="s">
        <v>186</v>
      </c>
      <c r="K3" s="48" t="s">
        <v>187</v>
      </c>
      <c r="L3" s="48" t="s">
        <v>188</v>
      </c>
      <c r="M3" s="48" t="s">
        <v>189</v>
      </c>
      <c r="N3" s="48" t="s">
        <v>190</v>
      </c>
      <c r="O3" s="48" t="s">
        <v>191</v>
      </c>
      <c r="P3" s="47"/>
      <c r="Q3" s="47"/>
      <c r="R3" s="47"/>
    </row>
    <row r="4" spans="1:18" s="5" customFormat="1" ht="14.25">
      <c r="A4" s="4"/>
      <c r="B4" s="128" t="str">
        <f>_xlfn.IFNA(VLOOKUP(Tabelle13[[#This Row],[Kriterium (eine genaue Beschreibung befindet sich im Tabellenblatt Kriterienkatalog)]],Kriterienkatalog!C:D,2,FALSE),"")</f>
        <v>5.1.1.1.2</v>
      </c>
      <c r="C4" s="128" t="s">
        <v>98</v>
      </c>
      <c r="D4" s="128" t="s">
        <v>192</v>
      </c>
      <c r="E4" s="331">
        <v>2023</v>
      </c>
      <c r="F4" s="331" t="s">
        <v>193</v>
      </c>
      <c r="G4" s="331" t="s">
        <v>89</v>
      </c>
      <c r="H4" s="245"/>
      <c r="I4" s="244"/>
      <c r="J4" s="244"/>
      <c r="K4" s="245">
        <v>5940</v>
      </c>
      <c r="L4" s="246"/>
      <c r="M4"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5940</v>
      </c>
      <c r="N4" s="245">
        <f>(IF(Tabelle13[[#This Row],[Jahr]]=2023,'Kosten DVC'!$C$55,IF(Tabelle13[[#This Row],[Jahr]]=2024,'Kosten DVC'!$E$55,IF(Tabelle13[[#This Row],[Jahr]]=2025,'Kosten DVC'!$G$55,IF(Tabelle13[[#This Row],[Jahr]]=2026,'Kosten DVC'!$I$55,IF(Tabelle13[[#This Row],[Jahr]]=2027,'Kosten DVC'!$K$55,IF(Tabelle13[[#This Row],[Jahr]]=2028,'Kosten DVC'!$M$55,""))))))*M4)</f>
        <v>5940</v>
      </c>
      <c r="O4" s="48"/>
      <c r="P4" s="47"/>
      <c r="Q4" s="47"/>
      <c r="R4" s="47"/>
    </row>
    <row r="5" spans="1:18" s="5" customFormat="1" ht="14.25">
      <c r="A5" s="4"/>
      <c r="B5" t="str">
        <f>_xlfn.IFNA(VLOOKUP(Tabelle13[[#This Row],[Kriterium (eine genaue Beschreibung befindet sich im Tabellenblatt Kriterienkatalog)]],Kriterienkatalog!C:D,2,FALSE),"")</f>
        <v>5.1.1.1.2</v>
      </c>
      <c r="C5" t="s">
        <v>98</v>
      </c>
      <c r="D5" t="s">
        <v>192</v>
      </c>
      <c r="E5" s="244">
        <v>2024</v>
      </c>
      <c r="F5" s="244" t="s">
        <v>193</v>
      </c>
      <c r="G5" s="244" t="s">
        <v>89</v>
      </c>
      <c r="H5" s="245"/>
      <c r="I5" s="244"/>
      <c r="J5" s="244"/>
      <c r="K5" s="245">
        <v>85590</v>
      </c>
      <c r="L5" s="465"/>
      <c r="M5"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85590</v>
      </c>
      <c r="N5" s="245">
        <f>(IF(Tabelle13[[#This Row],[Jahr]]=2023,'Kosten DVC'!$C$55,IF(Tabelle13[[#This Row],[Jahr]]=2024,'Kosten DVC'!$E$55,IF(Tabelle13[[#This Row],[Jahr]]=2025,'Kosten DVC'!$G$55,IF(Tabelle13[[#This Row],[Jahr]]=2026,'Kosten DVC'!$I$55,IF(Tabelle13[[#This Row],[Jahr]]=2027,'Kosten DVC'!$K$55,IF(Tabelle13[[#This Row],[Jahr]]=2028,'Kosten DVC'!$M$55,""))))))*M5)</f>
        <v>84826.560951437074</v>
      </c>
      <c r="O5" s="48"/>
      <c r="P5" s="47"/>
      <c r="Q5" s="47"/>
      <c r="R5" s="47"/>
    </row>
    <row r="6" spans="1:18" s="5" customFormat="1" ht="14.25">
      <c r="A6" s="4"/>
      <c r="B6" t="str">
        <f>_xlfn.IFNA(VLOOKUP(Tabelle13[[#This Row],[Kriterium (eine genaue Beschreibung befindet sich im Tabellenblatt Kriterienkatalog)]],Kriterienkatalog!C:D,2,FALSE),"")</f>
        <v>5.1.1.1.2</v>
      </c>
      <c r="C6" t="s">
        <v>98</v>
      </c>
      <c r="D6" t="s">
        <v>192</v>
      </c>
      <c r="E6" s="244">
        <v>2025</v>
      </c>
      <c r="F6" s="244" t="s">
        <v>193</v>
      </c>
      <c r="G6" s="244" t="s">
        <v>89</v>
      </c>
      <c r="H6" s="245"/>
      <c r="I6" s="244"/>
      <c r="J6" s="244"/>
      <c r="K6" s="250">
        <v>51639</v>
      </c>
      <c r="L6" s="465"/>
      <c r="M6"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51639</v>
      </c>
      <c r="N6" s="245">
        <f>(IF(Tabelle13[[#This Row],[Jahr]]=2023,'Kosten DVC'!$C$55,IF(Tabelle13[[#This Row],[Jahr]]=2024,'Kosten DVC'!$E$55,IF(Tabelle13[[#This Row],[Jahr]]=2025,'Kosten DVC'!$G$55,IF(Tabelle13[[#This Row],[Jahr]]=2026,'Kosten DVC'!$I$55,IF(Tabelle13[[#This Row],[Jahr]]=2027,'Kosten DVC'!$K$55,IF(Tabelle13[[#This Row],[Jahr]]=2028,'Kosten DVC'!$M$55,""))))))*M6)</f>
        <v>50721.897373588159</v>
      </c>
      <c r="O6" s="48"/>
      <c r="P6" s="47"/>
      <c r="Q6" s="47"/>
      <c r="R6" s="47"/>
    </row>
    <row r="7" spans="1:18" s="5" customFormat="1" ht="14.25">
      <c r="A7" s="4"/>
      <c r="B7" t="str">
        <f>_xlfn.IFNA(VLOOKUP(Tabelle13[[#This Row],[Kriterium (eine genaue Beschreibung befindet sich im Tabellenblatt Kriterienkatalog)]],Kriterienkatalog!C:D,2,FALSE),"")</f>
        <v>5.1.1.1.2</v>
      </c>
      <c r="C7" t="s">
        <v>98</v>
      </c>
      <c r="D7" t="s">
        <v>194</v>
      </c>
      <c r="E7" s="244">
        <v>2023</v>
      </c>
      <c r="F7" s="244" t="s">
        <v>193</v>
      </c>
      <c r="G7" s="244" t="s">
        <v>89</v>
      </c>
      <c r="H7" s="245"/>
      <c r="I7" s="244"/>
      <c r="J7" s="244"/>
      <c r="K7" s="245">
        <v>403888.75</v>
      </c>
      <c r="L7" s="465"/>
      <c r="M7"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403888.75</v>
      </c>
      <c r="N7" s="245">
        <f>(IF(Tabelle13[[#This Row],[Jahr]]=2023,'Kosten DVC'!$C$55,IF(Tabelle13[[#This Row],[Jahr]]=2024,'Kosten DVC'!$E$55,IF(Tabelle13[[#This Row],[Jahr]]=2025,'Kosten DVC'!$G$55,IF(Tabelle13[[#This Row],[Jahr]]=2026,'Kosten DVC'!$I$55,IF(Tabelle13[[#This Row],[Jahr]]=2027,'Kosten DVC'!$K$55,IF(Tabelle13[[#This Row],[Jahr]]=2028,'Kosten DVC'!$M$55,""))))))*M7)</f>
        <v>403888.75</v>
      </c>
      <c r="O7" s="48"/>
      <c r="P7" s="47"/>
      <c r="Q7" s="47"/>
      <c r="R7" s="47"/>
    </row>
    <row r="8" spans="1:18" s="5" customFormat="1" ht="14.25">
      <c r="A8" s="4"/>
      <c r="B8" t="str">
        <f>_xlfn.IFNA(VLOOKUP(Tabelle13[[#This Row],[Kriterium (eine genaue Beschreibung befindet sich im Tabellenblatt Kriterienkatalog)]],Kriterienkatalog!C:D,2,FALSE),"")</f>
        <v>5.1.1.1.2</v>
      </c>
      <c r="C8" t="s">
        <v>98</v>
      </c>
      <c r="D8" t="s">
        <v>194</v>
      </c>
      <c r="E8" s="244">
        <v>2024</v>
      </c>
      <c r="F8" s="244" t="s">
        <v>193</v>
      </c>
      <c r="G8" s="244" t="s">
        <v>89</v>
      </c>
      <c r="H8" s="245"/>
      <c r="I8" s="244"/>
      <c r="J8" s="244"/>
      <c r="K8" s="245">
        <v>684711.72</v>
      </c>
      <c r="L8" s="246"/>
      <c r="M8"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684711.72</v>
      </c>
      <c r="N8" s="245">
        <f>(IF(Tabelle13[[#This Row],[Jahr]]=2023,'Kosten DVC'!$C$55,IF(Tabelle13[[#This Row],[Jahr]]=2024,'Kosten DVC'!$E$55,IF(Tabelle13[[#This Row],[Jahr]]=2025,'Kosten DVC'!$G$55,IF(Tabelle13[[#This Row],[Jahr]]=2026,'Kosten DVC'!$I$55,IF(Tabelle13[[#This Row],[Jahr]]=2027,'Kosten DVC'!$K$55,IF(Tabelle13[[#This Row],[Jahr]]=2028,'Kosten DVC'!$M$55,""))))))*M8)</f>
        <v>678604.28146679886</v>
      </c>
      <c r="O8" s="48"/>
      <c r="P8" s="47"/>
      <c r="Q8" s="47"/>
      <c r="R8" s="47"/>
    </row>
    <row r="9" spans="1:18" s="5" customFormat="1" ht="14.25">
      <c r="A9" s="4"/>
      <c r="B9" t="str">
        <f>_xlfn.IFNA(VLOOKUP(Tabelle13[[#This Row],[Kriterium (eine genaue Beschreibung befindet sich im Tabellenblatt Kriterienkatalog)]],Kriterienkatalog!C:D,2,FALSE),"")</f>
        <v>5.1.1.1.2</v>
      </c>
      <c r="C9" t="s">
        <v>98</v>
      </c>
      <c r="D9" t="s">
        <v>194</v>
      </c>
      <c r="E9" s="244">
        <v>2025</v>
      </c>
      <c r="F9" s="244" t="s">
        <v>193</v>
      </c>
      <c r="G9" s="244" t="s">
        <v>89</v>
      </c>
      <c r="H9" s="245"/>
      <c r="I9" s="244"/>
      <c r="J9" s="244"/>
      <c r="K9" s="245">
        <v>263019</v>
      </c>
      <c r="L9" s="246"/>
      <c r="M9"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263019</v>
      </c>
      <c r="N9" s="245">
        <f>(IF(Tabelle13[[#This Row],[Jahr]]=2023,'Kosten DVC'!$C$55,IF(Tabelle13[[#This Row],[Jahr]]=2024,'Kosten DVC'!$E$55,IF(Tabelle13[[#This Row],[Jahr]]=2025,'Kosten DVC'!$G$55,IF(Tabelle13[[#This Row],[Jahr]]=2026,'Kosten DVC'!$I$55,IF(Tabelle13[[#This Row],[Jahr]]=2027,'Kosten DVC'!$K$55,IF(Tabelle13[[#This Row],[Jahr]]=2028,'Kosten DVC'!$M$55,""))))))*M9)</f>
        <v>258347.81318971678</v>
      </c>
      <c r="O9" s="48"/>
      <c r="P9" s="47"/>
      <c r="Q9" s="47"/>
      <c r="R9" s="47"/>
    </row>
    <row r="10" spans="1:18" s="5" customFormat="1" ht="14.25">
      <c r="A10" s="4"/>
      <c r="B10" t="str">
        <f>_xlfn.IFNA(VLOOKUP(Tabelle13[[#This Row],[Kriterium (eine genaue Beschreibung befindet sich im Tabellenblatt Kriterienkatalog)]],Kriterienkatalog!C:D,2,FALSE),"")</f>
        <v>5.1.1.1.2</v>
      </c>
      <c r="C10" t="s">
        <v>98</v>
      </c>
      <c r="D10" t="s">
        <v>195</v>
      </c>
      <c r="E10" s="244">
        <v>2023</v>
      </c>
      <c r="F10" s="244" t="s">
        <v>193</v>
      </c>
      <c r="G10" s="244" t="s">
        <v>89</v>
      </c>
      <c r="H10" s="245"/>
      <c r="I10" s="244"/>
      <c r="J10" s="244"/>
      <c r="K10" s="245">
        <v>668965.29</v>
      </c>
      <c r="L10" s="465"/>
      <c r="M10"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668965.29</v>
      </c>
      <c r="N10" s="245">
        <f>(IF(Tabelle13[[#This Row],[Jahr]]=2023,'Kosten DVC'!$C$55,IF(Tabelle13[[#This Row],[Jahr]]=2024,'Kosten DVC'!$E$55,IF(Tabelle13[[#This Row],[Jahr]]=2025,'Kosten DVC'!$G$55,IF(Tabelle13[[#This Row],[Jahr]]=2026,'Kosten DVC'!$I$55,IF(Tabelle13[[#This Row],[Jahr]]=2027,'Kosten DVC'!$K$55,IF(Tabelle13[[#This Row],[Jahr]]=2028,'Kosten DVC'!$M$55,""))))))*M10)</f>
        <v>668965.29</v>
      </c>
      <c r="O10" s="48"/>
      <c r="P10" s="47"/>
      <c r="Q10" s="47"/>
      <c r="R10" s="47"/>
    </row>
    <row r="11" spans="1:18" s="5" customFormat="1" ht="14.25">
      <c r="A11" s="4"/>
      <c r="B11" t="str">
        <f>_xlfn.IFNA(VLOOKUP(Tabelle13[[#This Row],[Kriterium (eine genaue Beschreibung befindet sich im Tabellenblatt Kriterienkatalog)]],Kriterienkatalog!C:D,2,FALSE),"")</f>
        <v>5.1.1.1.2</v>
      </c>
      <c r="C11" t="s">
        <v>98</v>
      </c>
      <c r="D11" t="s">
        <v>195</v>
      </c>
      <c r="E11" s="244">
        <v>2024</v>
      </c>
      <c r="F11" s="244" t="s">
        <v>193</v>
      </c>
      <c r="G11" s="244" t="s">
        <v>89</v>
      </c>
      <c r="H11" s="245"/>
      <c r="I11" s="244"/>
      <c r="J11" s="244"/>
      <c r="K11" s="245">
        <v>1750323.0399999998</v>
      </c>
      <c r="L11" s="465"/>
      <c r="M11"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1750323.0399999998</v>
      </c>
      <c r="N11" s="245">
        <f>(IF(Tabelle13[[#This Row],[Jahr]]=2023,'Kosten DVC'!$C$55,IF(Tabelle13[[#This Row],[Jahr]]=2024,'Kosten DVC'!$E$55,IF(Tabelle13[[#This Row],[Jahr]]=2025,'Kosten DVC'!$G$55,IF(Tabelle13[[#This Row],[Jahr]]=2026,'Kosten DVC'!$I$55,IF(Tabelle13[[#This Row],[Jahr]]=2027,'Kosten DVC'!$K$55,IF(Tabelle13[[#This Row],[Jahr]]=2028,'Kosten DVC'!$M$55,""))))))*M11)</f>
        <v>1734710.6442021804</v>
      </c>
      <c r="O11" s="48"/>
      <c r="P11" s="47"/>
      <c r="Q11" s="47"/>
      <c r="R11" s="47"/>
    </row>
    <row r="12" spans="1:18" s="5" customFormat="1" ht="14.25">
      <c r="A12" s="4"/>
      <c r="B12" t="str">
        <f>_xlfn.IFNA(VLOOKUP(Tabelle13[[#This Row],[Kriterium (eine genaue Beschreibung befindet sich im Tabellenblatt Kriterienkatalog)]],Kriterienkatalog!C:D,2,FALSE),"")</f>
        <v>5.1.1.1.2</v>
      </c>
      <c r="C12" t="s">
        <v>98</v>
      </c>
      <c r="D12" t="s">
        <v>195</v>
      </c>
      <c r="E12" s="244">
        <v>2025</v>
      </c>
      <c r="F12" s="244" t="s">
        <v>193</v>
      </c>
      <c r="G12" s="244" t="s">
        <v>89</v>
      </c>
      <c r="H12" s="245"/>
      <c r="I12" s="244"/>
      <c r="J12" s="244"/>
      <c r="K12" s="245">
        <v>1469982</v>
      </c>
      <c r="L12" s="246"/>
      <c r="M12"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1469982</v>
      </c>
      <c r="N12" s="245">
        <f>(IF(Tabelle13[[#This Row],[Jahr]]=2023,'Kosten DVC'!$C$55,IF(Tabelle13[[#This Row],[Jahr]]=2024,'Kosten DVC'!$E$55,IF(Tabelle13[[#This Row],[Jahr]]=2025,'Kosten DVC'!$G$55,IF(Tabelle13[[#This Row],[Jahr]]=2026,'Kosten DVC'!$I$55,IF(Tabelle13[[#This Row],[Jahr]]=2027,'Kosten DVC'!$K$55,IF(Tabelle13[[#This Row],[Jahr]]=2028,'Kosten DVC'!$M$55,""))))))*M12)</f>
        <v>1443875.2908658546</v>
      </c>
      <c r="O12" s="48"/>
      <c r="P12" s="47"/>
      <c r="Q12" s="47"/>
      <c r="R12" s="47"/>
    </row>
    <row r="13" spans="1:18" ht="94.5" customHeight="1">
      <c r="A13" s="3"/>
      <c r="B13" t="str">
        <f>_xlfn.IFNA(VLOOKUP(Tabelle13[[#This Row],[Kriterium (eine genaue Beschreibung befindet sich im Tabellenblatt Kriterienkatalog)]],Kriterienkatalog!C:D,2,FALSE),"")</f>
        <v>5.2.1.2</v>
      </c>
      <c r="C13" s="128" t="s">
        <v>143</v>
      </c>
      <c r="D13" s="243" t="s">
        <v>196</v>
      </c>
      <c r="E13" s="244">
        <v>2025</v>
      </c>
      <c r="F13" s="244" t="s">
        <v>193</v>
      </c>
      <c r="G13" s="244" t="s">
        <v>89</v>
      </c>
      <c r="H13" s="245"/>
      <c r="I13" s="244"/>
      <c r="J13" s="244"/>
      <c r="K13" s="245">
        <v>530000</v>
      </c>
      <c r="L13" s="246">
        <v>0</v>
      </c>
      <c r="M1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530000</v>
      </c>
      <c r="N13" s="245">
        <f>(IF(Tabelle13[[#This Row],[Jahr]]=2023,'Kosten DVC'!$C$55,IF(Tabelle13[[#This Row],[Jahr]]=2024,'Kosten DVC'!$E$55,IF(Tabelle13[[#This Row],[Jahr]]=2025,'Kosten DVC'!$G$55,IF(Tabelle13[[#This Row],[Jahr]]=2026,'Kosten DVC'!$I$55,IF(Tabelle13[[#This Row],[Jahr]]=2027,'Kosten DVC'!$K$55,IF(Tabelle13[[#This Row],[Jahr]]=2028,'Kosten DVC'!$M$55,""))))))*M13)</f>
        <v>520587.2617208258</v>
      </c>
      <c r="O13" s="47"/>
      <c r="P13"/>
      <c r="Q13"/>
      <c r="R13"/>
    </row>
    <row r="14" spans="1:18" ht="97.5" customHeight="1">
      <c r="A14" s="3"/>
      <c r="B14" t="str">
        <f>_xlfn.IFNA(VLOOKUP(Tabelle13[[#This Row],[Kriterium (eine genaue Beschreibung befindet sich im Tabellenblatt Kriterienkatalog)]],Kriterienkatalog!C:D,2,FALSE),"")</f>
        <v>5.2.1.2</v>
      </c>
      <c r="C14" s="128" t="s">
        <v>143</v>
      </c>
      <c r="D14" s="243" t="s">
        <v>196</v>
      </c>
      <c r="E14" s="244">
        <v>2026</v>
      </c>
      <c r="F14" s="244" t="s">
        <v>193</v>
      </c>
      <c r="G14" s="244" t="s">
        <v>89</v>
      </c>
      <c r="H14" s="245"/>
      <c r="I14" s="244"/>
      <c r="J14" s="244"/>
      <c r="K14" s="245">
        <f>K13*'Zentrale Annahmen'!$C$10+K13</f>
        <v>551200</v>
      </c>
      <c r="L14" s="465">
        <v>0</v>
      </c>
      <c r="M1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551200</v>
      </c>
      <c r="N14" s="245">
        <f>(IF(Tabelle13[[#This Row],[Jahr]]=2023,'Kosten DVC'!$C$55,IF(Tabelle13[[#This Row],[Jahr]]=2024,'Kosten DVC'!$E$55,IF(Tabelle13[[#This Row],[Jahr]]=2025,'Kosten DVC'!$G$55,IF(Tabelle13[[#This Row],[Jahr]]=2026,'Kosten DVC'!$I$55,IF(Tabelle13[[#This Row],[Jahr]]=2027,'Kosten DVC'!$K$55,IF(Tabelle13[[#This Row],[Jahr]]=2028,'Kosten DVC'!$M$55,""))))))*M14)</f>
        <v>536581.51852295245</v>
      </c>
      <c r="O14" s="47"/>
      <c r="P14"/>
      <c r="Q14"/>
      <c r="R14"/>
    </row>
    <row r="15" spans="1:18" ht="166.5" customHeight="1">
      <c r="A15" s="3"/>
      <c r="B15" t="str">
        <f>_xlfn.IFNA(VLOOKUP(Tabelle13[[#This Row],[Kriterium (eine genaue Beschreibung befindet sich im Tabellenblatt Kriterienkatalog)]],Kriterienkatalog!C:D,2,FALSE),"")</f>
        <v>5.2.1.2</v>
      </c>
      <c r="C15" s="128" t="s">
        <v>143</v>
      </c>
      <c r="D15" s="243" t="s">
        <v>196</v>
      </c>
      <c r="E15" s="244">
        <v>2027</v>
      </c>
      <c r="F15" s="244" t="s">
        <v>193</v>
      </c>
      <c r="G15" s="244" t="s">
        <v>89</v>
      </c>
      <c r="H15" s="245"/>
      <c r="I15" s="244"/>
      <c r="J15" s="244"/>
      <c r="K15" s="245">
        <f>K14*'Zentrale Annahmen'!$C$10+K14</f>
        <v>573248</v>
      </c>
      <c r="L15" s="465">
        <v>0</v>
      </c>
      <c r="M1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573248</v>
      </c>
      <c r="N15" s="245">
        <f>(IF(Tabelle13[[#This Row],[Jahr]]=2023,'Kosten DVC'!$C$55,IF(Tabelle13[[#This Row],[Jahr]]=2024,'Kosten DVC'!$E$55,IF(Tabelle13[[#This Row],[Jahr]]=2025,'Kosten DVC'!$G$55,IF(Tabelle13[[#This Row],[Jahr]]=2026,'Kosten DVC'!$I$55,IF(Tabelle13[[#This Row],[Jahr]]=2027,'Kosten DVC'!$K$55,IF(Tabelle13[[#This Row],[Jahr]]=2028,'Kosten DVC'!$M$55,""))))))*M15)</f>
        <v>553067.17469164566</v>
      </c>
      <c r="O15" s="47"/>
      <c r="P15"/>
      <c r="Q15"/>
      <c r="R15"/>
    </row>
    <row r="16" spans="1:18" ht="103.5" customHeight="1">
      <c r="A16" s="3"/>
      <c r="B16" t="str">
        <f>_xlfn.IFNA(VLOOKUP(Tabelle13[[#This Row],[Kriterium (eine genaue Beschreibung befindet sich im Tabellenblatt Kriterienkatalog)]],Kriterienkatalog!C:D,2,FALSE),"")</f>
        <v>5.2.1.2</v>
      </c>
      <c r="C16" s="128" t="s">
        <v>143</v>
      </c>
      <c r="D16" s="243" t="s">
        <v>196</v>
      </c>
      <c r="E16" s="244">
        <v>2028</v>
      </c>
      <c r="F16" s="244" t="s">
        <v>193</v>
      </c>
      <c r="G16" s="244" t="s">
        <v>89</v>
      </c>
      <c r="H16" s="245"/>
      <c r="I16" s="244"/>
      <c r="J16" s="244"/>
      <c r="K16" s="245">
        <f>K15*'Zentrale Annahmen'!$C$10+K15</f>
        <v>596177.92000000004</v>
      </c>
      <c r="L16" s="465">
        <v>0</v>
      </c>
      <c r="M1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596177.92000000004</v>
      </c>
      <c r="N16" s="245">
        <f>(IF(Tabelle13[[#This Row],[Jahr]]=2023,'Kosten DVC'!$C$55,IF(Tabelle13[[#This Row],[Jahr]]=2024,'Kosten DVC'!$E$55,IF(Tabelle13[[#This Row],[Jahr]]=2025,'Kosten DVC'!$G$55,IF(Tabelle13[[#This Row],[Jahr]]=2026,'Kosten DVC'!$I$55,IF(Tabelle13[[#This Row],[Jahr]]=2027,'Kosten DVC'!$K$55,IF(Tabelle13[[#This Row],[Jahr]]=2028,'Kosten DVC'!$M$55,""))))))*M16)</f>
        <v>570059.32772974391</v>
      </c>
      <c r="O16" s="47"/>
      <c r="P16"/>
      <c r="Q16"/>
      <c r="R16"/>
    </row>
    <row r="17" spans="1:18" ht="82.5" customHeight="1">
      <c r="A17" s="3"/>
      <c r="B17" t="str">
        <f>_xlfn.IFNA(VLOOKUP(Tabelle13[[#This Row],[Kriterium (eine genaue Beschreibung befindet sich im Tabellenblatt Kriterienkatalog)]],Kriterienkatalog!C:D,2,FALSE),"")</f>
        <v>5.2.1.2</v>
      </c>
      <c r="C17" s="128" t="s">
        <v>143</v>
      </c>
      <c r="D17" s="243" t="s">
        <v>197</v>
      </c>
      <c r="E17" s="244">
        <v>2025</v>
      </c>
      <c r="F17" s="244" t="s">
        <v>193</v>
      </c>
      <c r="G17" s="244" t="s">
        <v>89</v>
      </c>
      <c r="H17" s="245"/>
      <c r="I17" s="244"/>
      <c r="J17" s="244"/>
      <c r="K17" s="245">
        <v>74664</v>
      </c>
      <c r="L17" s="465">
        <v>0</v>
      </c>
      <c r="M1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74664</v>
      </c>
      <c r="N17" s="245">
        <f>(IF(Tabelle13[[#This Row],[Jahr]]=2023,'Kosten DVC'!$C$55,IF(Tabelle13[[#This Row],[Jahr]]=2024,'Kosten DVC'!$E$55,IF(Tabelle13[[#This Row],[Jahr]]=2025,'Kosten DVC'!$G$55,IF(Tabelle13[[#This Row],[Jahr]]=2026,'Kosten DVC'!$I$55,IF(Tabelle13[[#This Row],[Jahr]]=2027,'Kosten DVC'!$K$55,IF(Tabelle13[[#This Row],[Jahr]]=2028,'Kosten DVC'!$M$55,""))))))*M17)</f>
        <v>73337.976054950457</v>
      </c>
      <c r="O17" s="47"/>
      <c r="P17"/>
      <c r="Q17"/>
      <c r="R17"/>
    </row>
    <row r="18" spans="1:18" ht="70.150000000000006" customHeight="1">
      <c r="A18" s="3"/>
      <c r="B18" t="str">
        <f>_xlfn.IFNA(VLOOKUP(Tabelle13[[#This Row],[Kriterium (eine genaue Beschreibung befindet sich im Tabellenblatt Kriterienkatalog)]],Kriterienkatalog!C:D,2,FALSE),"")</f>
        <v>5.2.1.2</v>
      </c>
      <c r="C18" s="128" t="s">
        <v>143</v>
      </c>
      <c r="D18" s="243" t="s">
        <v>197</v>
      </c>
      <c r="E18" s="244">
        <v>2026</v>
      </c>
      <c r="F18" s="244" t="s">
        <v>193</v>
      </c>
      <c r="G18" s="244" t="s">
        <v>89</v>
      </c>
      <c r="H18" s="245"/>
      <c r="I18" s="244"/>
      <c r="J18" s="244"/>
      <c r="K18" s="245">
        <f>K17*'Zentrale Annahmen'!$C$10+K17</f>
        <v>77650.559999999998</v>
      </c>
      <c r="L18" s="246">
        <v>0</v>
      </c>
      <c r="M1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77650.559999999998</v>
      </c>
      <c r="N18" s="245">
        <f>(IF(Tabelle13[[#This Row],[Jahr]]=2023,'Kosten DVC'!$C$55,IF(Tabelle13[[#This Row],[Jahr]]=2024,'Kosten DVC'!$E$55,IF(Tabelle13[[#This Row],[Jahr]]=2025,'Kosten DVC'!$G$55,IF(Tabelle13[[#This Row],[Jahr]]=2026,'Kosten DVC'!$I$55,IF(Tabelle13[[#This Row],[Jahr]]=2027,'Kosten DVC'!$K$55,IF(Tabelle13[[#This Row],[Jahr]]=2028,'Kosten DVC'!$M$55,""))))))*M18)</f>
        <v>75591.174526410789</v>
      </c>
      <c r="O18" s="47"/>
      <c r="P18"/>
      <c r="Q18"/>
      <c r="R18"/>
    </row>
    <row r="19" spans="1:18" ht="42.75">
      <c r="A19" s="3"/>
      <c r="B19" t="str">
        <f>_xlfn.IFNA(VLOOKUP(Tabelle13[[#This Row],[Kriterium (eine genaue Beschreibung befindet sich im Tabellenblatt Kriterienkatalog)]],Kriterienkatalog!C:D,2,FALSE),"")</f>
        <v>5.2.1.2</v>
      </c>
      <c r="C19" s="128" t="s">
        <v>143</v>
      </c>
      <c r="D19" s="243" t="s">
        <v>197</v>
      </c>
      <c r="E19" s="244">
        <v>2027</v>
      </c>
      <c r="F19" s="244" t="s">
        <v>193</v>
      </c>
      <c r="G19" s="244" t="s">
        <v>89</v>
      </c>
      <c r="H19" s="245"/>
      <c r="I19" s="244"/>
      <c r="J19" s="244"/>
      <c r="K19" s="245">
        <f>K18*'Zentrale Annahmen'!$C$10+K18</f>
        <v>80756.582399999999</v>
      </c>
      <c r="L19" s="246">
        <v>0</v>
      </c>
      <c r="M1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80756.582399999999</v>
      </c>
      <c r="N19" s="245">
        <f>(IF(Tabelle13[[#This Row],[Jahr]]=2023,'Kosten DVC'!$C$55,IF(Tabelle13[[#This Row],[Jahr]]=2024,'Kosten DVC'!$E$55,IF(Tabelle13[[#This Row],[Jahr]]=2025,'Kosten DVC'!$G$55,IF(Tabelle13[[#This Row],[Jahr]]=2026,'Kosten DVC'!$I$55,IF(Tabelle13[[#This Row],[Jahr]]=2027,'Kosten DVC'!$K$55,IF(Tabelle13[[#This Row],[Jahr]]=2028,'Kosten DVC'!$M$55,""))))))*M19)</f>
        <v>77913.599115428355</v>
      </c>
      <c r="O19" s="47"/>
      <c r="P19"/>
      <c r="Q19"/>
      <c r="R19"/>
    </row>
    <row r="20" spans="1:18" ht="42.75">
      <c r="A20" s="3"/>
      <c r="B20" t="str">
        <f>_xlfn.IFNA(VLOOKUP(Tabelle13[[#This Row],[Kriterium (eine genaue Beschreibung befindet sich im Tabellenblatt Kriterienkatalog)]],Kriterienkatalog!C:D,2,FALSE),"")</f>
        <v>5.2.1.2</v>
      </c>
      <c r="C20" s="128" t="s">
        <v>143</v>
      </c>
      <c r="D20" s="243" t="s">
        <v>197</v>
      </c>
      <c r="E20" s="244">
        <v>2028</v>
      </c>
      <c r="F20" s="244" t="s">
        <v>193</v>
      </c>
      <c r="G20" s="244" t="s">
        <v>89</v>
      </c>
      <c r="H20" s="245"/>
      <c r="I20" s="244"/>
      <c r="J20" s="244"/>
      <c r="K20" s="245">
        <f>K19*'Zentrale Annahmen'!$C$10+K19</f>
        <v>83986.845696000004</v>
      </c>
      <c r="L20" s="246">
        <v>0</v>
      </c>
      <c r="M20"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83986.845696000004</v>
      </c>
      <c r="N20" s="245">
        <f>(IF(Tabelle13[[#This Row],[Jahr]]=2023,'Kosten DVC'!$C$55,IF(Tabelle13[[#This Row],[Jahr]]=2024,'Kosten DVC'!$E$55,IF(Tabelle13[[#This Row],[Jahr]]=2025,'Kosten DVC'!$G$55,IF(Tabelle13[[#This Row],[Jahr]]=2026,'Kosten DVC'!$I$55,IF(Tabelle13[[#This Row],[Jahr]]=2027,'Kosten DVC'!$K$55,IF(Tabelle13[[#This Row],[Jahr]]=2028,'Kosten DVC'!$M$55,""))))))*M20)</f>
        <v>80307.376689836979</v>
      </c>
      <c r="O20" s="47"/>
      <c r="P20"/>
      <c r="Q20"/>
      <c r="R20"/>
    </row>
    <row r="21" spans="1:18" ht="71.25">
      <c r="A21" s="3"/>
      <c r="B21" t="str">
        <f>_xlfn.IFNA(VLOOKUP(Tabelle13[[#This Row],[Kriterium (eine genaue Beschreibung befindet sich im Tabellenblatt Kriterienkatalog)]],Kriterienkatalog!C:D,2,FALSE),"")</f>
        <v>5.2.1.2</v>
      </c>
      <c r="C21" s="128" t="s">
        <v>143</v>
      </c>
      <c r="D21" s="243" t="s">
        <v>198</v>
      </c>
      <c r="E21" s="244">
        <v>2025</v>
      </c>
      <c r="F21" s="244" t="s">
        <v>193</v>
      </c>
      <c r="G21" s="244" t="s">
        <v>89</v>
      </c>
      <c r="H21" s="245"/>
      <c r="I21" s="244"/>
      <c r="J21" s="244"/>
      <c r="K21" s="245">
        <v>124440</v>
      </c>
      <c r="L21" s="246">
        <v>0</v>
      </c>
      <c r="M21"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124440</v>
      </c>
      <c r="N21" s="245">
        <f>(IF(Tabelle13[[#This Row],[Jahr]]=2023,'Kosten DVC'!$C$55,IF(Tabelle13[[#This Row],[Jahr]]=2024,'Kosten DVC'!$E$55,IF(Tabelle13[[#This Row],[Jahr]]=2025,'Kosten DVC'!$G$55,IF(Tabelle13[[#This Row],[Jahr]]=2026,'Kosten DVC'!$I$55,IF(Tabelle13[[#This Row],[Jahr]]=2027,'Kosten DVC'!$K$55,IF(Tabelle13[[#This Row],[Jahr]]=2028,'Kosten DVC'!$M$55,""))))))*M21)</f>
        <v>122229.96009158409</v>
      </c>
      <c r="O21" s="47"/>
      <c r="P21"/>
      <c r="Q21"/>
      <c r="R21"/>
    </row>
    <row r="22" spans="1:18" ht="71.25">
      <c r="A22" s="3"/>
      <c r="B22" t="str">
        <f>_xlfn.IFNA(VLOOKUP(Tabelle13[[#This Row],[Kriterium (eine genaue Beschreibung befindet sich im Tabellenblatt Kriterienkatalog)]],Kriterienkatalog!C:D,2,FALSE),"")</f>
        <v>5.2.1.2</v>
      </c>
      <c r="C22" s="128" t="s">
        <v>143</v>
      </c>
      <c r="D22" s="243" t="s">
        <v>198</v>
      </c>
      <c r="E22" s="244">
        <v>2026</v>
      </c>
      <c r="F22" s="244" t="s">
        <v>193</v>
      </c>
      <c r="G22" s="244" t="s">
        <v>89</v>
      </c>
      <c r="H22" s="245"/>
      <c r="I22" s="244"/>
      <c r="J22" s="244"/>
      <c r="K22" s="245">
        <f>K21*'Zentrale Annahmen'!$C$10+K21</f>
        <v>129417.60000000001</v>
      </c>
      <c r="L22" s="246">
        <v>0</v>
      </c>
      <c r="M22"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129417.60000000001</v>
      </c>
      <c r="N22" s="245">
        <f>(IF(Tabelle13[[#This Row],[Jahr]]=2023,'Kosten DVC'!$C$55,IF(Tabelle13[[#This Row],[Jahr]]=2024,'Kosten DVC'!$E$55,IF(Tabelle13[[#This Row],[Jahr]]=2025,'Kosten DVC'!$G$55,IF(Tabelle13[[#This Row],[Jahr]]=2026,'Kosten DVC'!$I$55,IF(Tabelle13[[#This Row],[Jahr]]=2027,'Kosten DVC'!$K$55,IF(Tabelle13[[#This Row],[Jahr]]=2028,'Kosten DVC'!$M$55,""))))))*M22)</f>
        <v>125985.29087735133</v>
      </c>
      <c r="O22" s="47"/>
      <c r="P22"/>
      <c r="Q22"/>
      <c r="R22"/>
    </row>
    <row r="23" spans="1:18" ht="71.25">
      <c r="A23" s="3"/>
      <c r="B23" t="str">
        <f>_xlfn.IFNA(VLOOKUP(Tabelle13[[#This Row],[Kriterium (eine genaue Beschreibung befindet sich im Tabellenblatt Kriterienkatalog)]],Kriterienkatalog!C:D,2,FALSE),"")</f>
        <v>5.2.1.2</v>
      </c>
      <c r="C23" s="128" t="s">
        <v>143</v>
      </c>
      <c r="D23" s="243" t="s">
        <v>198</v>
      </c>
      <c r="E23" s="244">
        <v>2027</v>
      </c>
      <c r="F23" s="244" t="s">
        <v>193</v>
      </c>
      <c r="G23" s="244" t="s">
        <v>89</v>
      </c>
      <c r="H23" s="245"/>
      <c r="I23" s="244"/>
      <c r="J23" s="244"/>
      <c r="K23" s="245">
        <f>K22*'Zentrale Annahmen'!$C$10+K22</f>
        <v>134594.304</v>
      </c>
      <c r="L23" s="246">
        <v>0</v>
      </c>
      <c r="M23"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134594.304</v>
      </c>
      <c r="N23" s="245">
        <f>(IF(Tabelle13[[#This Row],[Jahr]]=2023,'Kosten DVC'!$C$55,IF(Tabelle13[[#This Row],[Jahr]]=2024,'Kosten DVC'!$E$55,IF(Tabelle13[[#This Row],[Jahr]]=2025,'Kosten DVC'!$G$55,IF(Tabelle13[[#This Row],[Jahr]]=2026,'Kosten DVC'!$I$55,IF(Tabelle13[[#This Row],[Jahr]]=2027,'Kosten DVC'!$K$55,IF(Tabelle13[[#This Row],[Jahr]]=2028,'Kosten DVC'!$M$55,""))))))*M23)</f>
        <v>129855.99852571393</v>
      </c>
      <c r="O23" s="47"/>
      <c r="P23"/>
      <c r="Q23"/>
      <c r="R23"/>
    </row>
    <row r="24" spans="1:18" ht="115.5" customHeight="1">
      <c r="A24" s="3"/>
      <c r="B24" t="str">
        <f>_xlfn.IFNA(VLOOKUP(Tabelle13[[#This Row],[Kriterium (eine genaue Beschreibung befindet sich im Tabellenblatt Kriterienkatalog)]],Kriterienkatalog!C:D,2,FALSE),"")</f>
        <v>5.2.1.2</v>
      </c>
      <c r="C24" s="128" t="s">
        <v>143</v>
      </c>
      <c r="D24" s="243" t="s">
        <v>198</v>
      </c>
      <c r="E24" s="244">
        <v>2028</v>
      </c>
      <c r="F24" s="244" t="s">
        <v>193</v>
      </c>
      <c r="G24" s="244" t="s">
        <v>89</v>
      </c>
      <c r="H24" s="245"/>
      <c r="I24" s="244"/>
      <c r="J24" s="244"/>
      <c r="K24" s="245">
        <f>K23*'Zentrale Annahmen'!$C$10+K23</f>
        <v>139978.07616</v>
      </c>
      <c r="L24" s="246">
        <v>0</v>
      </c>
      <c r="M24"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139978.07616</v>
      </c>
      <c r="N24" s="245">
        <f>(IF(Tabelle13[[#This Row],[Jahr]]=2023,'Kosten DVC'!$C$55,IF(Tabelle13[[#This Row],[Jahr]]=2024,'Kosten DVC'!$E$55,IF(Tabelle13[[#This Row],[Jahr]]=2025,'Kosten DVC'!$G$55,IF(Tabelle13[[#This Row],[Jahr]]=2026,'Kosten DVC'!$I$55,IF(Tabelle13[[#This Row],[Jahr]]=2027,'Kosten DVC'!$K$55,IF(Tabelle13[[#This Row],[Jahr]]=2028,'Kosten DVC'!$M$55,""))))))*M24)</f>
        <v>133845.62781639496</v>
      </c>
      <c r="O24" s="47"/>
      <c r="P24"/>
      <c r="Q24"/>
      <c r="R24"/>
    </row>
    <row r="25" spans="1:18" ht="101.25" customHeight="1">
      <c r="A25" s="3"/>
      <c r="B25" t="str">
        <f>_xlfn.IFNA(VLOOKUP(Tabelle13[[#This Row],[Kriterium (eine genaue Beschreibung befindet sich im Tabellenblatt Kriterienkatalog)]],Kriterienkatalog!C:D,2,FALSE),"")</f>
        <v>5.1.1.3.5</v>
      </c>
      <c r="C25" s="128" t="s">
        <v>132</v>
      </c>
      <c r="D25" s="243" t="s">
        <v>199</v>
      </c>
      <c r="E25" s="244">
        <v>2025</v>
      </c>
      <c r="F25" s="244" t="s">
        <v>193</v>
      </c>
      <c r="G25" s="244" t="s">
        <v>89</v>
      </c>
      <c r="H25" s="245"/>
      <c r="I25" s="244"/>
      <c r="J25" s="244"/>
      <c r="K25" s="245">
        <v>450000</v>
      </c>
      <c r="L25" s="246">
        <v>0</v>
      </c>
      <c r="M25"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450000</v>
      </c>
      <c r="N25" s="245">
        <f>(IF(Tabelle13[[#This Row],[Jahr]]=2023,'Kosten DVC'!$C$55,IF(Tabelle13[[#This Row],[Jahr]]=2024,'Kosten DVC'!$E$55,IF(Tabelle13[[#This Row],[Jahr]]=2025,'Kosten DVC'!$G$55,IF(Tabelle13[[#This Row],[Jahr]]=2026,'Kosten DVC'!$I$55,IF(Tabelle13[[#This Row],[Jahr]]=2027,'Kosten DVC'!$K$55,IF(Tabelle13[[#This Row],[Jahr]]=2028,'Kosten DVC'!$M$55,""))))))*M25)</f>
        <v>442008.05240447476</v>
      </c>
      <c r="O25" s="47"/>
      <c r="P25"/>
      <c r="Q25"/>
      <c r="R25"/>
    </row>
    <row r="26" spans="1:18" ht="99" customHeight="1">
      <c r="A26" s="3"/>
      <c r="B26" t="str">
        <f>_xlfn.IFNA(VLOOKUP(Tabelle13[[#This Row],[Kriterium (eine genaue Beschreibung befindet sich im Tabellenblatt Kriterienkatalog)]],Kriterienkatalog!C:D,2,FALSE),"")</f>
        <v>5.1.1.3.5</v>
      </c>
      <c r="C26" s="128" t="s">
        <v>132</v>
      </c>
      <c r="D26" s="243" t="s">
        <v>199</v>
      </c>
      <c r="E26" s="244">
        <v>2026</v>
      </c>
      <c r="F26" s="244" t="s">
        <v>193</v>
      </c>
      <c r="G26" s="244" t="s">
        <v>89</v>
      </c>
      <c r="H26" s="245"/>
      <c r="I26" s="244"/>
      <c r="J26" s="244"/>
      <c r="K26" s="245">
        <f>K25*'Zentrale Annahmen'!$C$10+K25</f>
        <v>468000</v>
      </c>
      <c r="L26" s="246">
        <v>0</v>
      </c>
      <c r="M26"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468000</v>
      </c>
      <c r="N26" s="245">
        <f>(IF(Tabelle13[[#This Row],[Jahr]]=2023,'Kosten DVC'!$C$55,IF(Tabelle13[[#This Row],[Jahr]]=2024,'Kosten DVC'!$E$55,IF(Tabelle13[[#This Row],[Jahr]]=2025,'Kosten DVC'!$G$55,IF(Tabelle13[[#This Row],[Jahr]]=2026,'Kosten DVC'!$I$55,IF(Tabelle13[[#This Row],[Jahr]]=2027,'Kosten DVC'!$K$55,IF(Tabelle13[[#This Row],[Jahr]]=2028,'Kosten DVC'!$M$55,""))))))*M26)</f>
        <v>455588.08176477096</v>
      </c>
      <c r="O26" s="47"/>
      <c r="P26"/>
      <c r="Q26"/>
      <c r="R26"/>
    </row>
    <row r="27" spans="1:18" ht="57">
      <c r="A27" s="3"/>
      <c r="B27" t="str">
        <f>_xlfn.IFNA(VLOOKUP(Tabelle13[[#This Row],[Kriterium (eine genaue Beschreibung befindet sich im Tabellenblatt Kriterienkatalog)]],Kriterienkatalog!C:D,2,FALSE),"")</f>
        <v>5.1.1.3.5</v>
      </c>
      <c r="C27" s="128" t="s">
        <v>132</v>
      </c>
      <c r="D27" s="243" t="s">
        <v>199</v>
      </c>
      <c r="E27" s="244">
        <v>2027</v>
      </c>
      <c r="F27" s="244" t="s">
        <v>193</v>
      </c>
      <c r="G27" s="244" t="s">
        <v>89</v>
      </c>
      <c r="H27" s="245"/>
      <c r="I27" s="244"/>
      <c r="J27" s="244"/>
      <c r="K27" s="245">
        <f>K26*'Zentrale Annahmen'!$C$10+K26</f>
        <v>486720</v>
      </c>
      <c r="L27" s="246">
        <v>0</v>
      </c>
      <c r="M27"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486720</v>
      </c>
      <c r="N27" s="245">
        <f>(IF(Tabelle13[[#This Row],[Jahr]]=2023,'Kosten DVC'!$C$55,IF(Tabelle13[[#This Row],[Jahr]]=2024,'Kosten DVC'!$E$55,IF(Tabelle13[[#This Row],[Jahr]]=2025,'Kosten DVC'!$G$55,IF(Tabelle13[[#This Row],[Jahr]]=2026,'Kosten DVC'!$I$55,IF(Tabelle13[[#This Row],[Jahr]]=2027,'Kosten DVC'!$K$55,IF(Tabelle13[[#This Row],[Jahr]]=2028,'Kosten DVC'!$M$55,""))))))*M27)</f>
        <v>469585.33700234065</v>
      </c>
      <c r="O27" s="47"/>
      <c r="P27"/>
      <c r="Q27"/>
      <c r="R27"/>
    </row>
    <row r="28" spans="1:18" ht="101.25" customHeight="1">
      <c r="A28" s="3"/>
      <c r="B28" t="str">
        <f>_xlfn.IFNA(VLOOKUP(Tabelle13[[#This Row],[Kriterium (eine genaue Beschreibung befindet sich im Tabellenblatt Kriterienkatalog)]],Kriterienkatalog!C:D,2,FALSE),"")</f>
        <v>5.1.1.3.5</v>
      </c>
      <c r="C28" s="128" t="s">
        <v>132</v>
      </c>
      <c r="D28" s="243" t="s">
        <v>199</v>
      </c>
      <c r="E28" s="244">
        <v>2028</v>
      </c>
      <c r="F28" s="244" t="s">
        <v>193</v>
      </c>
      <c r="G28" s="244" t="s">
        <v>89</v>
      </c>
      <c r="H28" s="245"/>
      <c r="I28" s="244"/>
      <c r="J28" s="244"/>
      <c r="K28" s="245">
        <f>K27*'Zentrale Annahmen'!$C$10+K27</f>
        <v>506188.79999999999</v>
      </c>
      <c r="L28" s="246">
        <v>0</v>
      </c>
      <c r="M28"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506188.79999999999</v>
      </c>
      <c r="N28" s="245">
        <f>(IF(Tabelle13[[#This Row],[Jahr]]=2023,'Kosten DVC'!$C$55,IF(Tabelle13[[#This Row],[Jahr]]=2024,'Kosten DVC'!$E$55,IF(Tabelle13[[#This Row],[Jahr]]=2025,'Kosten DVC'!$G$55,IF(Tabelle13[[#This Row],[Jahr]]=2026,'Kosten DVC'!$I$55,IF(Tabelle13[[#This Row],[Jahr]]=2027,'Kosten DVC'!$K$55,IF(Tabelle13[[#This Row],[Jahr]]=2028,'Kosten DVC'!$M$55,""))))))*M28)</f>
        <v>484012.63675166928</v>
      </c>
      <c r="O28" s="47"/>
      <c r="P28"/>
      <c r="Q28"/>
      <c r="R28"/>
    </row>
    <row r="29" spans="1:18" ht="86.65" customHeight="1">
      <c r="A29" s="3"/>
      <c r="B29" t="str">
        <f>_xlfn.IFNA(VLOOKUP(Tabelle13[[#This Row],[Kriterium (eine genaue Beschreibung befindet sich im Tabellenblatt Kriterienkatalog)]],Kriterienkatalog!C:D,2,FALSE),"")</f>
        <v>5.2.1.4</v>
      </c>
      <c r="C29" s="128" t="s">
        <v>149</v>
      </c>
      <c r="D29" s="243" t="s">
        <v>200</v>
      </c>
      <c r="E29" s="244">
        <v>2025</v>
      </c>
      <c r="F29" s="244" t="s">
        <v>193</v>
      </c>
      <c r="G29" s="244" t="s">
        <v>89</v>
      </c>
      <c r="H29" s="245"/>
      <c r="I29" s="244"/>
      <c r="J29" s="244"/>
      <c r="K29" s="245">
        <v>56000</v>
      </c>
      <c r="L29" s="246">
        <v>0</v>
      </c>
      <c r="M29"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56000</v>
      </c>
      <c r="N29" s="245">
        <f>(IF(Tabelle13[[#This Row],[Jahr]]=2023,'Kosten DVC'!$C$55,IF(Tabelle13[[#This Row],[Jahr]]=2024,'Kosten DVC'!$E$55,IF(Tabelle13[[#This Row],[Jahr]]=2025,'Kosten DVC'!$G$55,IF(Tabelle13[[#This Row],[Jahr]]=2026,'Kosten DVC'!$I$55,IF(Tabelle13[[#This Row],[Jahr]]=2027,'Kosten DVC'!$K$55,IF(Tabelle13[[#This Row],[Jahr]]=2028,'Kosten DVC'!$M$55,""))))))*M29)</f>
        <v>55005.446521445745</v>
      </c>
      <c r="O29" s="47"/>
      <c r="P29"/>
      <c r="Q29"/>
      <c r="R29"/>
    </row>
    <row r="30" spans="1:18" ht="81.75" customHeight="1">
      <c r="A30" s="3"/>
      <c r="B30" t="str">
        <f>_xlfn.IFNA(VLOOKUP(Tabelle13[[#This Row],[Kriterium (eine genaue Beschreibung befindet sich im Tabellenblatt Kriterienkatalog)]],Kriterienkatalog!C:D,2,FALSE),"")</f>
        <v>5.2.1.4</v>
      </c>
      <c r="C30" s="128" t="s">
        <v>149</v>
      </c>
      <c r="D30" s="243" t="s">
        <v>200</v>
      </c>
      <c r="E30" s="244">
        <v>2026</v>
      </c>
      <c r="F30" s="244" t="s">
        <v>193</v>
      </c>
      <c r="G30" s="244" t="s">
        <v>89</v>
      </c>
      <c r="H30" s="245"/>
      <c r="I30" s="244"/>
      <c r="J30" s="244"/>
      <c r="K30" s="245">
        <f>K29*'Zentrale Annahmen'!$C$10+K29</f>
        <v>58240</v>
      </c>
      <c r="L30" s="246">
        <v>0</v>
      </c>
      <c r="M3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58240</v>
      </c>
      <c r="N30" s="245">
        <f>(IF(Tabelle13[[#This Row],[Jahr]]=2023,'Kosten DVC'!$C$55,IF(Tabelle13[[#This Row],[Jahr]]=2024,'Kosten DVC'!$E$55,IF(Tabelle13[[#This Row],[Jahr]]=2025,'Kosten DVC'!$G$55,IF(Tabelle13[[#This Row],[Jahr]]=2026,'Kosten DVC'!$I$55,IF(Tabelle13[[#This Row],[Jahr]]=2027,'Kosten DVC'!$K$55,IF(Tabelle13[[#This Row],[Jahr]]=2028,'Kosten DVC'!$M$55,""))))))*M30)</f>
        <v>56695.405730727049</v>
      </c>
      <c r="O30" s="47"/>
      <c r="P30"/>
      <c r="Q30"/>
      <c r="R30"/>
    </row>
    <row r="31" spans="1:18" ht="86.65" customHeight="1">
      <c r="A31" s="3"/>
      <c r="B31" t="str">
        <f>_xlfn.IFNA(VLOOKUP(Tabelle13[[#This Row],[Kriterium (eine genaue Beschreibung befindet sich im Tabellenblatt Kriterienkatalog)]],Kriterienkatalog!C:D,2,FALSE),"")</f>
        <v>5.2.1.4</v>
      </c>
      <c r="C31" s="128" t="s">
        <v>149</v>
      </c>
      <c r="D31" s="243" t="s">
        <v>200</v>
      </c>
      <c r="E31" s="244">
        <v>2027</v>
      </c>
      <c r="F31" s="244" t="s">
        <v>193</v>
      </c>
      <c r="G31" s="244" t="s">
        <v>89</v>
      </c>
      <c r="H31" s="245"/>
      <c r="I31" s="244"/>
      <c r="J31" s="244"/>
      <c r="K31" s="245">
        <f>K30*'Zentrale Annahmen'!$C$10+K30</f>
        <v>60569.599999999999</v>
      </c>
      <c r="L31" s="246">
        <v>0</v>
      </c>
      <c r="M3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60569.599999999999</v>
      </c>
      <c r="N31" s="245">
        <f>(IF(Tabelle13[[#This Row],[Jahr]]=2023,'Kosten DVC'!$C$55,IF(Tabelle13[[#This Row],[Jahr]]=2024,'Kosten DVC'!$E$55,IF(Tabelle13[[#This Row],[Jahr]]=2025,'Kosten DVC'!$G$55,IF(Tabelle13[[#This Row],[Jahr]]=2026,'Kosten DVC'!$I$55,IF(Tabelle13[[#This Row],[Jahr]]=2027,'Kosten DVC'!$K$55,IF(Tabelle13[[#This Row],[Jahr]]=2028,'Kosten DVC'!$M$55,""))))))*M31)</f>
        <v>58437.286382513499</v>
      </c>
      <c r="O31" s="47"/>
      <c r="P31"/>
      <c r="Q31"/>
      <c r="R31"/>
    </row>
    <row r="32" spans="1:18" ht="91.5" customHeight="1">
      <c r="A32" s="3"/>
      <c r="B32" t="str">
        <f>_xlfn.IFNA(VLOOKUP(Tabelle13[[#This Row],[Kriterium (eine genaue Beschreibung befindet sich im Tabellenblatt Kriterienkatalog)]],Kriterienkatalog!C:D,2,FALSE),"")</f>
        <v>5.2.1.4</v>
      </c>
      <c r="C32" s="128" t="s">
        <v>149</v>
      </c>
      <c r="D32" s="243" t="s">
        <v>200</v>
      </c>
      <c r="E32" s="244">
        <v>2028</v>
      </c>
      <c r="F32" s="244" t="s">
        <v>193</v>
      </c>
      <c r="G32" s="244" t="s">
        <v>89</v>
      </c>
      <c r="H32" s="245"/>
      <c r="I32" s="244"/>
      <c r="J32" s="244"/>
      <c r="K32" s="245">
        <f>K31*'Zentrale Annahmen'!$C$10+K31</f>
        <v>62992.383999999998</v>
      </c>
      <c r="L32" s="246">
        <v>0</v>
      </c>
      <c r="M3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62992.383999999998</v>
      </c>
      <c r="N32" s="245">
        <f>(IF(Tabelle13[[#This Row],[Jahr]]=2023,'Kosten DVC'!$C$55,IF(Tabelle13[[#This Row],[Jahr]]=2024,'Kosten DVC'!$E$55,IF(Tabelle13[[#This Row],[Jahr]]=2025,'Kosten DVC'!$G$55,IF(Tabelle13[[#This Row],[Jahr]]=2026,'Kosten DVC'!$I$55,IF(Tabelle13[[#This Row],[Jahr]]=2027,'Kosten DVC'!$K$55,IF(Tabelle13[[#This Row],[Jahr]]=2028,'Kosten DVC'!$M$55,""))))))*M32)</f>
        <v>60232.683684652176</v>
      </c>
      <c r="O32" s="47"/>
      <c r="P32"/>
      <c r="Q32"/>
      <c r="R32"/>
    </row>
    <row r="33" spans="1:18" ht="185.25">
      <c r="A33" s="3"/>
      <c r="B33" t="str">
        <f>_xlfn.IFNA(VLOOKUP(Tabelle13[[#This Row],[Kriterium (eine genaue Beschreibung befindet sich im Tabellenblatt Kriterienkatalog)]],Kriterienkatalog!C:D,2,FALSE),"")</f>
        <v>5.2.2.2</v>
      </c>
      <c r="C33" s="128" t="s">
        <v>167</v>
      </c>
      <c r="D33" s="243" t="s">
        <v>201</v>
      </c>
      <c r="E33" s="244">
        <v>2025</v>
      </c>
      <c r="F33" s="244" t="s">
        <v>193</v>
      </c>
      <c r="G33" s="244" t="s">
        <v>89</v>
      </c>
      <c r="H33" s="245"/>
      <c r="I33" s="244"/>
      <c r="J33" s="244"/>
      <c r="K33" s="245">
        <v>281520</v>
      </c>
      <c r="L33" s="246">
        <v>0</v>
      </c>
      <c r="M3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281520</v>
      </c>
      <c r="N33" s="245">
        <f>(IF(Tabelle13[[#This Row],[Jahr]]=2023,'Kosten DVC'!$C$55,IF(Tabelle13[[#This Row],[Jahr]]=2024,'Kosten DVC'!$E$55,IF(Tabelle13[[#This Row],[Jahr]]=2025,'Kosten DVC'!$G$55,IF(Tabelle13[[#This Row],[Jahr]]=2026,'Kosten DVC'!$I$55,IF(Tabelle13[[#This Row],[Jahr]]=2027,'Kosten DVC'!$K$55,IF(Tabelle13[[#This Row],[Jahr]]=2028,'Kosten DVC'!$M$55,""))))))*M33)</f>
        <v>276520.2375842394</v>
      </c>
      <c r="O33" s="47"/>
      <c r="P33"/>
      <c r="Q33"/>
      <c r="R33"/>
    </row>
    <row r="34" spans="1:18" ht="185.25">
      <c r="A34" s="3"/>
      <c r="B34" t="str">
        <f>_xlfn.IFNA(VLOOKUP(Tabelle13[[#This Row],[Kriterium (eine genaue Beschreibung befindet sich im Tabellenblatt Kriterienkatalog)]],Kriterienkatalog!C:D,2,FALSE),"")</f>
        <v>5.2.2.2</v>
      </c>
      <c r="C34" s="128" t="s">
        <v>167</v>
      </c>
      <c r="D34" s="243" t="s">
        <v>201</v>
      </c>
      <c r="E34" s="244">
        <v>2026</v>
      </c>
      <c r="F34" s="244" t="s">
        <v>193</v>
      </c>
      <c r="G34" s="244" t="s">
        <v>89</v>
      </c>
      <c r="H34" s="245"/>
      <c r="I34" s="244"/>
      <c r="J34" s="244"/>
      <c r="K34" s="245">
        <f>K33*'Zentrale Annahmen'!$C$10+K33</f>
        <v>292780.79999999999</v>
      </c>
      <c r="L34" s="465">
        <v>0</v>
      </c>
      <c r="M3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292780.79999999999</v>
      </c>
      <c r="N34" s="245">
        <f>(IF(Tabelle13[[#This Row],[Jahr]]=2023,'Kosten DVC'!$C$55,IF(Tabelle13[[#This Row],[Jahr]]=2024,'Kosten DVC'!$E$55,IF(Tabelle13[[#This Row],[Jahr]]=2025,'Kosten DVC'!$G$55,IF(Tabelle13[[#This Row],[Jahr]]=2026,'Kosten DVC'!$I$55,IF(Tabelle13[[#This Row],[Jahr]]=2027,'Kosten DVC'!$K$55,IF(Tabelle13[[#This Row],[Jahr]]=2028,'Kosten DVC'!$M$55,""))))))*M34)</f>
        <v>285015.90395204071</v>
      </c>
      <c r="O34" s="47"/>
      <c r="P34"/>
      <c r="Q34"/>
      <c r="R34"/>
    </row>
    <row r="35" spans="1:18" ht="185.25">
      <c r="A35" s="3"/>
      <c r="B35" t="str">
        <f>_xlfn.IFNA(VLOOKUP(Tabelle13[[#This Row],[Kriterium (eine genaue Beschreibung befindet sich im Tabellenblatt Kriterienkatalog)]],Kriterienkatalog!C:D,2,FALSE),"")</f>
        <v>5.2.2.2</v>
      </c>
      <c r="C35" s="128" t="s">
        <v>167</v>
      </c>
      <c r="D35" s="243" t="s">
        <v>201</v>
      </c>
      <c r="E35" s="244">
        <v>2027</v>
      </c>
      <c r="F35" s="244" t="s">
        <v>193</v>
      </c>
      <c r="G35" s="244" t="s">
        <v>89</v>
      </c>
      <c r="H35" s="245"/>
      <c r="I35" s="244"/>
      <c r="J35" s="244"/>
      <c r="K35" s="245">
        <f>K34*'Zentrale Annahmen'!$C$10+K34</f>
        <v>304492.03200000001</v>
      </c>
      <c r="L35" s="465">
        <v>0</v>
      </c>
      <c r="M3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304492.03200000001</v>
      </c>
      <c r="N35" s="245">
        <f>(IF(Tabelle13[[#This Row],[Jahr]]=2023,'Kosten DVC'!$C$55,IF(Tabelle13[[#This Row],[Jahr]]=2024,'Kosten DVC'!$E$55,IF(Tabelle13[[#This Row],[Jahr]]=2025,'Kosten DVC'!$G$55,IF(Tabelle13[[#This Row],[Jahr]]=2026,'Kosten DVC'!$I$55,IF(Tabelle13[[#This Row],[Jahr]]=2027,'Kosten DVC'!$K$55,IF(Tabelle13[[#This Row],[Jahr]]=2028,'Kosten DVC'!$M$55,""))))))*M35)</f>
        <v>293772.58682866429</v>
      </c>
      <c r="O35" s="47"/>
      <c r="P35"/>
      <c r="Q35"/>
      <c r="R35"/>
    </row>
    <row r="36" spans="1:18" ht="185.25">
      <c r="A36" s="3"/>
      <c r="B36" t="str">
        <f>_xlfn.IFNA(VLOOKUP(Tabelle13[[#This Row],[Kriterium (eine genaue Beschreibung befindet sich im Tabellenblatt Kriterienkatalog)]],Kriterienkatalog!C:D,2,FALSE),"")</f>
        <v>5.2.2.2</v>
      </c>
      <c r="C36" s="128" t="s">
        <v>167</v>
      </c>
      <c r="D36" s="243" t="s">
        <v>201</v>
      </c>
      <c r="E36" s="244">
        <v>2028</v>
      </c>
      <c r="F36" s="244" t="s">
        <v>193</v>
      </c>
      <c r="G36" s="244" t="s">
        <v>89</v>
      </c>
      <c r="H36" s="245"/>
      <c r="I36" s="244"/>
      <c r="J36" s="244"/>
      <c r="K36" s="245">
        <f>K35*'Zentrale Annahmen'!$C$10+K35</f>
        <v>316671.71328000003</v>
      </c>
      <c r="L36" s="246">
        <v>0</v>
      </c>
      <c r="M3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316671.71328000003</v>
      </c>
      <c r="N36" s="245">
        <f>(IF(Tabelle13[[#This Row],[Jahr]]=2023,'Kosten DVC'!$C$55,IF(Tabelle13[[#This Row],[Jahr]]=2024,'Kosten DVC'!$E$55,IF(Tabelle13[[#This Row],[Jahr]]=2025,'Kosten DVC'!$G$55,IF(Tabelle13[[#This Row],[Jahr]]=2026,'Kosten DVC'!$I$55,IF(Tabelle13[[#This Row],[Jahr]]=2027,'Kosten DVC'!$K$55,IF(Tabelle13[[#This Row],[Jahr]]=2028,'Kosten DVC'!$M$55,""))))))*M36)</f>
        <v>302798.30555184436</v>
      </c>
      <c r="O36" s="47"/>
      <c r="P36"/>
      <c r="Q36"/>
      <c r="R36"/>
    </row>
    <row r="37" spans="1:18" ht="28.5">
      <c r="A37" s="3"/>
      <c r="B37" t="str">
        <f>_xlfn.IFNA(VLOOKUP(Tabelle13[[#This Row],[Kriterium (eine genaue Beschreibung befindet sich im Tabellenblatt Kriterienkatalog)]],Kriterienkatalog!C:D,2,FALSE),"")</f>
        <v>5.2.1.8</v>
      </c>
      <c r="C37" s="128" t="s">
        <v>161</v>
      </c>
      <c r="D37" s="243" t="s">
        <v>202</v>
      </c>
      <c r="E37" s="244">
        <v>2025</v>
      </c>
      <c r="F37" s="244" t="s">
        <v>193</v>
      </c>
      <c r="G37" s="244" t="s">
        <v>89</v>
      </c>
      <c r="H37" s="245"/>
      <c r="I37" s="244"/>
      <c r="J37" s="244"/>
      <c r="K37" s="245">
        <v>75831</v>
      </c>
      <c r="L37" s="246">
        <v>0</v>
      </c>
      <c r="M3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75831</v>
      </c>
      <c r="N37" s="245">
        <f>(IF(Tabelle13[[#This Row],[Jahr]]=2023,'Kosten DVC'!$C$55,IF(Tabelle13[[#This Row],[Jahr]]=2024,'Kosten DVC'!$E$55,IF(Tabelle13[[#This Row],[Jahr]]=2025,'Kosten DVC'!$G$55,IF(Tabelle13[[#This Row],[Jahr]]=2026,'Kosten DVC'!$I$55,IF(Tabelle13[[#This Row],[Jahr]]=2027,'Kosten DVC'!$K$55,IF(Tabelle13[[#This Row],[Jahr]]=2028,'Kosten DVC'!$M$55,""))))))*M37)</f>
        <v>74484.250270852717</v>
      </c>
      <c r="O37" s="47"/>
      <c r="P37"/>
      <c r="Q37"/>
      <c r="R37"/>
    </row>
    <row r="38" spans="1:18" ht="28.5">
      <c r="A38" s="3"/>
      <c r="B38" t="str">
        <f>_xlfn.IFNA(VLOOKUP(Tabelle13[[#This Row],[Kriterium (eine genaue Beschreibung befindet sich im Tabellenblatt Kriterienkatalog)]],Kriterienkatalog!C:D,2,FALSE),"")</f>
        <v>5.2.1.8</v>
      </c>
      <c r="C38" s="128" t="s">
        <v>161</v>
      </c>
      <c r="D38" s="243" t="s">
        <v>202</v>
      </c>
      <c r="E38" s="244">
        <v>2026</v>
      </c>
      <c r="F38" s="244" t="s">
        <v>193</v>
      </c>
      <c r="G38" s="244" t="s">
        <v>89</v>
      </c>
      <c r="H38" s="245"/>
      <c r="I38" s="244"/>
      <c r="J38" s="244"/>
      <c r="K38" s="245">
        <f>K37*'Zentrale Annahmen'!$C$10+K37</f>
        <v>78864.240000000005</v>
      </c>
      <c r="L38" s="246">
        <v>0</v>
      </c>
      <c r="M3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78864.240000000005</v>
      </c>
      <c r="N38" s="245">
        <f>(IF(Tabelle13[[#This Row],[Jahr]]=2023,'Kosten DVC'!$C$55,IF(Tabelle13[[#This Row],[Jahr]]=2024,'Kosten DVC'!$E$55,IF(Tabelle13[[#This Row],[Jahr]]=2025,'Kosten DVC'!$G$55,IF(Tabelle13[[#This Row],[Jahr]]=2026,'Kosten DVC'!$I$55,IF(Tabelle13[[#This Row],[Jahr]]=2027,'Kosten DVC'!$K$55,IF(Tabelle13[[#This Row],[Jahr]]=2028,'Kosten DVC'!$M$55,""))))))*M38)</f>
        <v>76772.666285120766</v>
      </c>
      <c r="O38" s="47"/>
      <c r="P38"/>
      <c r="Q38"/>
      <c r="R38"/>
    </row>
    <row r="39" spans="1:18" ht="44.65" customHeight="1">
      <c r="A39" s="3"/>
      <c r="B39" t="str">
        <f>_xlfn.IFNA(VLOOKUP(Tabelle13[[#This Row],[Kriterium (eine genaue Beschreibung befindet sich im Tabellenblatt Kriterienkatalog)]],Kriterienkatalog!C:D,2,FALSE),"")</f>
        <v>5.2.1.8</v>
      </c>
      <c r="C39" s="128" t="s">
        <v>161</v>
      </c>
      <c r="D39" s="243" t="s">
        <v>202</v>
      </c>
      <c r="E39" s="244">
        <v>2027</v>
      </c>
      <c r="F39" s="244" t="s">
        <v>193</v>
      </c>
      <c r="G39" s="244" t="s">
        <v>89</v>
      </c>
      <c r="H39" s="245"/>
      <c r="I39" s="244"/>
      <c r="J39" s="244"/>
      <c r="K39" s="245">
        <f>K38*'Zentrale Annahmen'!$C$10+K38</f>
        <v>82018.809600000008</v>
      </c>
      <c r="L39" s="246">
        <v>0</v>
      </c>
      <c r="M3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82018.809600000008</v>
      </c>
      <c r="N39" s="245">
        <f>(IF(Tabelle13[[#This Row],[Jahr]]=2023,'Kosten DVC'!$C$55,IF(Tabelle13[[#This Row],[Jahr]]=2024,'Kosten DVC'!$E$55,IF(Tabelle13[[#This Row],[Jahr]]=2025,'Kosten DVC'!$G$55,IF(Tabelle13[[#This Row],[Jahr]]=2026,'Kosten DVC'!$I$55,IF(Tabelle13[[#This Row],[Jahr]]=2027,'Kosten DVC'!$K$55,IF(Tabelle13[[#This Row],[Jahr]]=2028,'Kosten DVC'!$M$55,""))))))*M39)</f>
        <v>79131.390422721102</v>
      </c>
      <c r="O39"/>
      <c r="P39"/>
      <c r="Q39"/>
      <c r="R39"/>
    </row>
    <row r="40" spans="1:18" ht="28.5">
      <c r="A40" s="3"/>
      <c r="B40" t="str">
        <f>_xlfn.IFNA(VLOOKUP(Tabelle13[[#This Row],[Kriterium (eine genaue Beschreibung befindet sich im Tabellenblatt Kriterienkatalog)]],Kriterienkatalog!C:D,2,FALSE),"")</f>
        <v>5.2.1.8</v>
      </c>
      <c r="C40" s="128" t="s">
        <v>161</v>
      </c>
      <c r="D40" s="243" t="s">
        <v>202</v>
      </c>
      <c r="E40" s="244">
        <v>2028</v>
      </c>
      <c r="F40" s="244" t="s">
        <v>193</v>
      </c>
      <c r="G40" s="244" t="s">
        <v>89</v>
      </c>
      <c r="H40" s="245"/>
      <c r="I40" s="244"/>
      <c r="J40" s="244"/>
      <c r="K40" s="245">
        <f>K39*'Zentrale Annahmen'!$C$10+K39</f>
        <v>85299.561984000014</v>
      </c>
      <c r="L40" s="246">
        <v>0</v>
      </c>
      <c r="M4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85299.561984000014</v>
      </c>
      <c r="N40" s="245">
        <f>(IF(Tabelle13[[#This Row],[Jahr]]=2023,'Kosten DVC'!$C$55,IF(Tabelle13[[#This Row],[Jahr]]=2024,'Kosten DVC'!$E$55,IF(Tabelle13[[#This Row],[Jahr]]=2025,'Kosten DVC'!$G$55,IF(Tabelle13[[#This Row],[Jahr]]=2026,'Kosten DVC'!$I$55,IF(Tabelle13[[#This Row],[Jahr]]=2027,'Kosten DVC'!$K$55,IF(Tabelle13[[#This Row],[Jahr]]=2028,'Kosten DVC'!$M$55,""))))))*M40)</f>
        <v>81562.582794479647</v>
      </c>
      <c r="O40"/>
      <c r="P40"/>
      <c r="Q40"/>
      <c r="R40"/>
    </row>
    <row r="41" spans="1:18" ht="42.75">
      <c r="A41" s="3"/>
      <c r="B41" t="str">
        <f>_xlfn.IFNA(VLOOKUP(Tabelle13[[#This Row],[Kriterium (eine genaue Beschreibung befindet sich im Tabellenblatt Kriterienkatalog)]],Kriterienkatalog!C:D,2,FALSE),"")</f>
        <v>5.1.1.2.2.3</v>
      </c>
      <c r="C41" s="128" t="s">
        <v>114</v>
      </c>
      <c r="D41" s="243" t="s">
        <v>203</v>
      </c>
      <c r="E41" s="244">
        <v>2025</v>
      </c>
      <c r="F41" s="244" t="s">
        <v>193</v>
      </c>
      <c r="G41" s="244" t="s">
        <v>89</v>
      </c>
      <c r="H41" s="245"/>
      <c r="I41" s="244"/>
      <c r="J41" s="244"/>
      <c r="K41" s="245">
        <v>248880</v>
      </c>
      <c r="L41" s="246">
        <v>0</v>
      </c>
      <c r="M4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248880</v>
      </c>
      <c r="N41" s="245">
        <f>(IF(Tabelle13[[#This Row],[Jahr]]=2023,'Kosten DVC'!$C$55,IF(Tabelle13[[#This Row],[Jahr]]=2024,'Kosten DVC'!$E$55,IF(Tabelle13[[#This Row],[Jahr]]=2025,'Kosten DVC'!$G$55,IF(Tabelle13[[#This Row],[Jahr]]=2026,'Kosten DVC'!$I$55,IF(Tabelle13[[#This Row],[Jahr]]=2027,'Kosten DVC'!$K$55,IF(Tabelle13[[#This Row],[Jahr]]=2028,'Kosten DVC'!$M$55,""))))))*M41)</f>
        <v>244459.92018316817</v>
      </c>
      <c r="O41" s="47"/>
      <c r="P41"/>
      <c r="Q41"/>
      <c r="R41"/>
    </row>
    <row r="42" spans="1:18" ht="42.75">
      <c r="A42" s="3"/>
      <c r="B42" t="str">
        <f>_xlfn.IFNA(VLOOKUP(Tabelle13[[#This Row],[Kriterium (eine genaue Beschreibung befindet sich im Tabellenblatt Kriterienkatalog)]],Kriterienkatalog!C:D,2,FALSE),"")</f>
        <v>5.1.1.2.2.3</v>
      </c>
      <c r="C42" s="128" t="s">
        <v>114</v>
      </c>
      <c r="D42" s="243" t="s">
        <v>203</v>
      </c>
      <c r="E42" s="244">
        <v>2026</v>
      </c>
      <c r="F42" s="244" t="s">
        <v>193</v>
      </c>
      <c r="G42" s="244" t="s">
        <v>89</v>
      </c>
      <c r="H42" s="245"/>
      <c r="I42" s="244"/>
      <c r="J42" s="244"/>
      <c r="K42" s="245">
        <f>K41*'Zentrale Annahmen'!$C$10+K41</f>
        <v>258835.20000000001</v>
      </c>
      <c r="L42" s="246">
        <v>0</v>
      </c>
      <c r="M4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258835.20000000001</v>
      </c>
      <c r="N42" s="245">
        <f>(IF(Tabelle13[[#This Row],[Jahr]]=2023,'Kosten DVC'!$C$55,IF(Tabelle13[[#This Row],[Jahr]]=2024,'Kosten DVC'!$E$55,IF(Tabelle13[[#This Row],[Jahr]]=2025,'Kosten DVC'!$G$55,IF(Tabelle13[[#This Row],[Jahr]]=2026,'Kosten DVC'!$I$55,IF(Tabelle13[[#This Row],[Jahr]]=2027,'Kosten DVC'!$K$55,IF(Tabelle13[[#This Row],[Jahr]]=2028,'Kosten DVC'!$M$55,""))))))*M42)</f>
        <v>251970.58175470267</v>
      </c>
      <c r="O42"/>
      <c r="P42"/>
      <c r="Q42"/>
      <c r="R42"/>
    </row>
    <row r="43" spans="1:18" ht="42.75">
      <c r="A43" s="3"/>
      <c r="B43" t="str">
        <f>_xlfn.IFNA(VLOOKUP(Tabelle13[[#This Row],[Kriterium (eine genaue Beschreibung befindet sich im Tabellenblatt Kriterienkatalog)]],Kriterienkatalog!C:D,2,FALSE),"")</f>
        <v>5.1.1.2.2.3</v>
      </c>
      <c r="C43" s="128" t="s">
        <v>114</v>
      </c>
      <c r="D43" s="243" t="s">
        <v>204</v>
      </c>
      <c r="E43" s="244">
        <v>2027</v>
      </c>
      <c r="F43" s="244" t="s">
        <v>193</v>
      </c>
      <c r="G43" s="244" t="s">
        <v>89</v>
      </c>
      <c r="H43" s="245"/>
      <c r="I43" s="244"/>
      <c r="J43" s="244"/>
      <c r="K43" s="245">
        <f>K42*'Zentrale Annahmen'!$C$10+K42</f>
        <v>269188.60800000001</v>
      </c>
      <c r="L43" s="465">
        <v>0</v>
      </c>
      <c r="M4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269188.60800000001</v>
      </c>
      <c r="N43" s="245">
        <f>(IF(Tabelle13[[#This Row],[Jahr]]=2023,'Kosten DVC'!$C$55,IF(Tabelle13[[#This Row],[Jahr]]=2024,'Kosten DVC'!$E$55,IF(Tabelle13[[#This Row],[Jahr]]=2025,'Kosten DVC'!$G$55,IF(Tabelle13[[#This Row],[Jahr]]=2026,'Kosten DVC'!$I$55,IF(Tabelle13[[#This Row],[Jahr]]=2027,'Kosten DVC'!$K$55,IF(Tabelle13[[#This Row],[Jahr]]=2028,'Kosten DVC'!$M$55,""))))))*M43)</f>
        <v>259711.99705142787</v>
      </c>
      <c r="O43" s="47"/>
      <c r="P43"/>
      <c r="Q43"/>
      <c r="R43"/>
    </row>
    <row r="44" spans="1:18" ht="42.75">
      <c r="A44" s="3"/>
      <c r="B44" t="str">
        <f>_xlfn.IFNA(VLOOKUP(Tabelle13[[#This Row],[Kriterium (eine genaue Beschreibung befindet sich im Tabellenblatt Kriterienkatalog)]],Kriterienkatalog!C:D,2,FALSE),"")</f>
        <v>5.1.1.2.2.3</v>
      </c>
      <c r="C44" s="128" t="s">
        <v>114</v>
      </c>
      <c r="D44" s="243" t="s">
        <v>204</v>
      </c>
      <c r="E44" s="244">
        <v>2028</v>
      </c>
      <c r="F44" s="244" t="s">
        <v>193</v>
      </c>
      <c r="G44" s="244" t="s">
        <v>89</v>
      </c>
      <c r="H44" s="245"/>
      <c r="I44" s="244"/>
      <c r="J44" s="244"/>
      <c r="K44" s="245">
        <f>K43*'Zentrale Annahmen'!$C$10+K43</f>
        <v>279956.15231999999</v>
      </c>
      <c r="L44" s="465">
        <v>0</v>
      </c>
      <c r="M4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279956.15231999999</v>
      </c>
      <c r="N44" s="245">
        <f>(IF(Tabelle13[[#This Row],[Jahr]]=2023,'Kosten DVC'!$C$55,IF(Tabelle13[[#This Row],[Jahr]]=2024,'Kosten DVC'!$E$55,IF(Tabelle13[[#This Row],[Jahr]]=2025,'Kosten DVC'!$G$55,IF(Tabelle13[[#This Row],[Jahr]]=2026,'Kosten DVC'!$I$55,IF(Tabelle13[[#This Row],[Jahr]]=2027,'Kosten DVC'!$K$55,IF(Tabelle13[[#This Row],[Jahr]]=2028,'Kosten DVC'!$M$55,""))))))*M44)</f>
        <v>267691.25563278992</v>
      </c>
      <c r="O44" s="47"/>
      <c r="P44"/>
      <c r="Q44"/>
      <c r="R44"/>
    </row>
    <row r="45" spans="1:18" ht="71.25">
      <c r="A45" s="3"/>
      <c r="B45" t="str">
        <f>_xlfn.IFNA(VLOOKUP(Tabelle13[[#This Row],[Kriterium (eine genaue Beschreibung befindet sich im Tabellenblatt Kriterienkatalog)]],Kriterienkatalog!C:D,2,FALSE),"")</f>
        <v>5.1.1.2.2.1</v>
      </c>
      <c r="C45" s="128" t="s">
        <v>110</v>
      </c>
      <c r="D45" s="243" t="s">
        <v>205</v>
      </c>
      <c r="E45" s="244">
        <v>2025</v>
      </c>
      <c r="F45" s="244" t="s">
        <v>193</v>
      </c>
      <c r="G45" s="244" t="s">
        <v>89</v>
      </c>
      <c r="H45" s="245"/>
      <c r="I45" s="244"/>
      <c r="J45" s="244"/>
      <c r="K45" s="245">
        <v>124440</v>
      </c>
      <c r="L45" s="465">
        <v>0</v>
      </c>
      <c r="M4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124440</v>
      </c>
      <c r="N45" s="245">
        <f>(IF(Tabelle13[[#This Row],[Jahr]]=2023,'Kosten DVC'!$C$55,IF(Tabelle13[[#This Row],[Jahr]]=2024,'Kosten DVC'!$E$55,IF(Tabelle13[[#This Row],[Jahr]]=2025,'Kosten DVC'!$G$55,IF(Tabelle13[[#This Row],[Jahr]]=2026,'Kosten DVC'!$I$55,IF(Tabelle13[[#This Row],[Jahr]]=2027,'Kosten DVC'!$K$55,IF(Tabelle13[[#This Row],[Jahr]]=2028,'Kosten DVC'!$M$55,""))))))*M45)</f>
        <v>122229.96009158409</v>
      </c>
      <c r="O45" s="47"/>
      <c r="P45"/>
      <c r="Q45"/>
      <c r="R45"/>
    </row>
    <row r="46" spans="1:18" ht="71.25">
      <c r="A46" s="3"/>
      <c r="B46" t="str">
        <f>_xlfn.IFNA(VLOOKUP(Tabelle13[[#This Row],[Kriterium (eine genaue Beschreibung befindet sich im Tabellenblatt Kriterienkatalog)]],Kriterienkatalog!C:D,2,FALSE),"")</f>
        <v>5.1.1.2.2.1</v>
      </c>
      <c r="C46" s="128" t="s">
        <v>110</v>
      </c>
      <c r="D46" s="243" t="s">
        <v>205</v>
      </c>
      <c r="E46" s="244">
        <v>2026</v>
      </c>
      <c r="F46" s="244" t="s">
        <v>193</v>
      </c>
      <c r="G46" s="244" t="s">
        <v>89</v>
      </c>
      <c r="H46" s="245"/>
      <c r="I46" s="244"/>
      <c r="J46" s="244"/>
      <c r="K46" s="245">
        <f>K45*'Zentrale Annahmen'!$C$10+K45</f>
        <v>129417.60000000001</v>
      </c>
      <c r="L46" s="465">
        <v>0</v>
      </c>
      <c r="M4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129417.60000000001</v>
      </c>
      <c r="N46" s="245">
        <f>(IF(Tabelle13[[#This Row],[Jahr]]=2023,'Kosten DVC'!$C$55,IF(Tabelle13[[#This Row],[Jahr]]=2024,'Kosten DVC'!$E$55,IF(Tabelle13[[#This Row],[Jahr]]=2025,'Kosten DVC'!$G$55,IF(Tabelle13[[#This Row],[Jahr]]=2026,'Kosten DVC'!$I$55,IF(Tabelle13[[#This Row],[Jahr]]=2027,'Kosten DVC'!$K$55,IF(Tabelle13[[#This Row],[Jahr]]=2028,'Kosten DVC'!$M$55,""))))))*M46)</f>
        <v>125985.29087735133</v>
      </c>
      <c r="O46"/>
      <c r="P46"/>
      <c r="Q46"/>
      <c r="R46"/>
    </row>
    <row r="47" spans="1:18" ht="71.25">
      <c r="A47" s="3"/>
      <c r="B47" t="str">
        <f>_xlfn.IFNA(VLOOKUP(Tabelle13[[#This Row],[Kriterium (eine genaue Beschreibung befindet sich im Tabellenblatt Kriterienkatalog)]],Kriterienkatalog!C:D,2,FALSE),"")</f>
        <v>5.1.1.2.2.1</v>
      </c>
      <c r="C47" s="128" t="s">
        <v>110</v>
      </c>
      <c r="D47" s="243" t="s">
        <v>205</v>
      </c>
      <c r="E47" s="244">
        <v>2027</v>
      </c>
      <c r="F47" s="244" t="s">
        <v>193</v>
      </c>
      <c r="G47" s="244" t="s">
        <v>89</v>
      </c>
      <c r="H47" s="245"/>
      <c r="I47" s="244"/>
      <c r="J47" s="244"/>
      <c r="K47" s="245">
        <f>K46*'Zentrale Annahmen'!$C$10+K46</f>
        <v>134594.304</v>
      </c>
      <c r="L47" s="465">
        <v>0</v>
      </c>
      <c r="M4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134594.304</v>
      </c>
      <c r="N47" s="245">
        <f>(IF(Tabelle13[[#This Row],[Jahr]]=2023,'Kosten DVC'!$C$55,IF(Tabelle13[[#This Row],[Jahr]]=2024,'Kosten DVC'!$E$55,IF(Tabelle13[[#This Row],[Jahr]]=2025,'Kosten DVC'!$G$55,IF(Tabelle13[[#This Row],[Jahr]]=2026,'Kosten DVC'!$I$55,IF(Tabelle13[[#This Row],[Jahr]]=2027,'Kosten DVC'!$K$55,IF(Tabelle13[[#This Row],[Jahr]]=2028,'Kosten DVC'!$M$55,""))))))*M47)</f>
        <v>129855.99852571393</v>
      </c>
      <c r="O47"/>
      <c r="P47"/>
      <c r="Q47"/>
      <c r="R47"/>
    </row>
    <row r="48" spans="1:18" ht="71.25">
      <c r="A48" s="3"/>
      <c r="B48" t="str">
        <f>_xlfn.IFNA(VLOOKUP(Tabelle13[[#This Row],[Kriterium (eine genaue Beschreibung befindet sich im Tabellenblatt Kriterienkatalog)]],Kriterienkatalog!C:D,2,FALSE),"")</f>
        <v>5.1.1.2.2.1</v>
      </c>
      <c r="C48" s="128" t="s">
        <v>110</v>
      </c>
      <c r="D48" s="243" t="s">
        <v>205</v>
      </c>
      <c r="E48" s="244">
        <v>2028</v>
      </c>
      <c r="F48" s="244" t="s">
        <v>193</v>
      </c>
      <c r="G48" s="244" t="s">
        <v>89</v>
      </c>
      <c r="H48" s="245"/>
      <c r="I48" s="244"/>
      <c r="J48" s="244"/>
      <c r="K48" s="245">
        <f>K47*'Zentrale Annahmen'!$C$10+K47</f>
        <v>139978.07616</v>
      </c>
      <c r="L48" s="465">
        <v>0</v>
      </c>
      <c r="M4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139978.07616</v>
      </c>
      <c r="N48" s="245">
        <f>(IF(Tabelle13[[#This Row],[Jahr]]=2023,'Kosten DVC'!$C$55,IF(Tabelle13[[#This Row],[Jahr]]=2024,'Kosten DVC'!$E$55,IF(Tabelle13[[#This Row],[Jahr]]=2025,'Kosten DVC'!$G$55,IF(Tabelle13[[#This Row],[Jahr]]=2026,'Kosten DVC'!$I$55,IF(Tabelle13[[#This Row],[Jahr]]=2027,'Kosten DVC'!$K$55,IF(Tabelle13[[#This Row],[Jahr]]=2028,'Kosten DVC'!$M$55,""))))))*M48)</f>
        <v>133845.62781639496</v>
      </c>
      <c r="O48"/>
      <c r="P48"/>
      <c r="Q48"/>
      <c r="R48"/>
    </row>
    <row r="49" spans="1:18" ht="57">
      <c r="A49" s="3"/>
      <c r="B49" t="str">
        <f>_xlfn.IFNA(VLOOKUP(Tabelle13[[#This Row],[Kriterium (eine genaue Beschreibung befindet sich im Tabellenblatt Kriterienkatalog)]],Kriterienkatalog!C:D,2,FALSE),"")</f>
        <v>5.1.1.2.2.3</v>
      </c>
      <c r="C49" s="128" t="s">
        <v>114</v>
      </c>
      <c r="D49" s="243" t="s">
        <v>206</v>
      </c>
      <c r="E49" s="244">
        <v>2025</v>
      </c>
      <c r="F49" s="244" t="s">
        <v>193</v>
      </c>
      <c r="G49" s="244" t="s">
        <v>89</v>
      </c>
      <c r="H49" s="245"/>
      <c r="I49" s="244"/>
      <c r="J49" s="244"/>
      <c r="K49" s="245">
        <v>373320</v>
      </c>
      <c r="L49" s="465">
        <v>0</v>
      </c>
      <c r="M4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373320</v>
      </c>
      <c r="N49" s="245">
        <f>(IF(Tabelle13[[#This Row],[Jahr]]=2023,'Kosten DVC'!$C$55,IF(Tabelle13[[#This Row],[Jahr]]=2024,'Kosten DVC'!$E$55,IF(Tabelle13[[#This Row],[Jahr]]=2025,'Kosten DVC'!$G$55,IF(Tabelle13[[#This Row],[Jahr]]=2026,'Kosten DVC'!$I$55,IF(Tabelle13[[#This Row],[Jahr]]=2027,'Kosten DVC'!$K$55,IF(Tabelle13[[#This Row],[Jahr]]=2028,'Kosten DVC'!$M$55,""))))))*M49)</f>
        <v>366689.88027475227</v>
      </c>
      <c r="O49"/>
      <c r="P49"/>
      <c r="Q49"/>
      <c r="R49"/>
    </row>
    <row r="50" spans="1:18" ht="57">
      <c r="A50" s="3"/>
      <c r="B50" t="str">
        <f>_xlfn.IFNA(VLOOKUP(Tabelle13[[#This Row],[Kriterium (eine genaue Beschreibung befindet sich im Tabellenblatt Kriterienkatalog)]],Kriterienkatalog!C:D,2,FALSE),"")</f>
        <v>5.1.1.2.2.3</v>
      </c>
      <c r="C50" s="128" t="s">
        <v>114</v>
      </c>
      <c r="D50" s="243" t="s">
        <v>206</v>
      </c>
      <c r="E50" s="244">
        <v>2026</v>
      </c>
      <c r="F50" s="244" t="s">
        <v>193</v>
      </c>
      <c r="G50" s="244" t="s">
        <v>89</v>
      </c>
      <c r="H50" s="245"/>
      <c r="I50" s="244"/>
      <c r="J50" s="244"/>
      <c r="K50" s="245">
        <f>K49*'Zentrale Annahmen'!$C$10+K49</f>
        <v>388252.8</v>
      </c>
      <c r="L50" s="465">
        <v>0</v>
      </c>
      <c r="M5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388252.8</v>
      </c>
      <c r="N50" s="245">
        <f>(IF(Tabelle13[[#This Row],[Jahr]]=2023,'Kosten DVC'!$C$55,IF(Tabelle13[[#This Row],[Jahr]]=2024,'Kosten DVC'!$E$55,IF(Tabelle13[[#This Row],[Jahr]]=2025,'Kosten DVC'!$G$55,IF(Tabelle13[[#This Row],[Jahr]]=2026,'Kosten DVC'!$I$55,IF(Tabelle13[[#This Row],[Jahr]]=2027,'Kosten DVC'!$K$55,IF(Tabelle13[[#This Row],[Jahr]]=2028,'Kosten DVC'!$M$55,""))))))*M50)</f>
        <v>377955.87263205397</v>
      </c>
      <c r="O50" s="47"/>
      <c r="P50"/>
      <c r="Q50"/>
      <c r="R50"/>
    </row>
    <row r="51" spans="1:18" ht="57">
      <c r="A51" s="3"/>
      <c r="B51" t="str">
        <f>_xlfn.IFNA(VLOOKUP(Tabelle13[[#This Row],[Kriterium (eine genaue Beschreibung befindet sich im Tabellenblatt Kriterienkatalog)]],Kriterienkatalog!C:D,2,FALSE),"")</f>
        <v>5.1.1.2.2.3</v>
      </c>
      <c r="C51" s="128" t="s">
        <v>114</v>
      </c>
      <c r="D51" s="243" t="s">
        <v>206</v>
      </c>
      <c r="E51" s="244">
        <v>2027</v>
      </c>
      <c r="F51" s="244" t="s">
        <v>193</v>
      </c>
      <c r="G51" s="244" t="s">
        <v>89</v>
      </c>
      <c r="H51" s="244"/>
      <c r="I51" s="244"/>
      <c r="J51" s="244"/>
      <c r="K51" s="245">
        <f>K50*'Zentrale Annahmen'!$C$10+K50</f>
        <v>403782.91200000001</v>
      </c>
      <c r="L51" s="465">
        <v>0</v>
      </c>
      <c r="M5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403782.91200000001</v>
      </c>
      <c r="N51" s="245">
        <f>(IF(Tabelle13[[#This Row],[Jahr]]=2023,'Kosten DVC'!$C$55,IF(Tabelle13[[#This Row],[Jahr]]=2024,'Kosten DVC'!$E$55,IF(Tabelle13[[#This Row],[Jahr]]=2025,'Kosten DVC'!$G$55,IF(Tabelle13[[#This Row],[Jahr]]=2026,'Kosten DVC'!$I$55,IF(Tabelle13[[#This Row],[Jahr]]=2027,'Kosten DVC'!$K$55,IF(Tabelle13[[#This Row],[Jahr]]=2028,'Kosten DVC'!$M$55,""))))))*M51)</f>
        <v>389567.99557714182</v>
      </c>
      <c r="O51" s="47"/>
      <c r="P51"/>
      <c r="Q51"/>
      <c r="R51"/>
    </row>
    <row r="52" spans="1:18" ht="57">
      <c r="A52" s="3"/>
      <c r="B52" t="str">
        <f>_xlfn.IFNA(VLOOKUP(Tabelle13[[#This Row],[Kriterium (eine genaue Beschreibung befindet sich im Tabellenblatt Kriterienkatalog)]],Kriterienkatalog!C:D,2,FALSE),"")</f>
        <v>5.1.1.2.2.3</v>
      </c>
      <c r="C52" s="128" t="s">
        <v>114</v>
      </c>
      <c r="D52" s="243" t="s">
        <v>206</v>
      </c>
      <c r="E52" s="244">
        <v>2028</v>
      </c>
      <c r="F52" s="244" t="s">
        <v>193</v>
      </c>
      <c r="G52" s="244" t="s">
        <v>89</v>
      </c>
      <c r="H52" s="244"/>
      <c r="I52" s="244"/>
      <c r="J52" s="244"/>
      <c r="K52" s="245">
        <f>K51*'Zentrale Annahmen'!$C$10+K51</f>
        <v>419934.22847999999</v>
      </c>
      <c r="L52" s="465">
        <v>0</v>
      </c>
      <c r="M5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419934.22847999999</v>
      </c>
      <c r="N52" s="245">
        <f>(IF(Tabelle13[[#This Row],[Jahr]]=2023,'Kosten DVC'!$C$55,IF(Tabelle13[[#This Row],[Jahr]]=2024,'Kosten DVC'!$E$55,IF(Tabelle13[[#This Row],[Jahr]]=2025,'Kosten DVC'!$G$55,IF(Tabelle13[[#This Row],[Jahr]]=2026,'Kosten DVC'!$I$55,IF(Tabelle13[[#This Row],[Jahr]]=2027,'Kosten DVC'!$K$55,IF(Tabelle13[[#This Row],[Jahr]]=2028,'Kosten DVC'!$M$55,""))))))*M52)</f>
        <v>401536.88344918482</v>
      </c>
      <c r="O52" s="47"/>
      <c r="P52"/>
      <c r="Q52"/>
      <c r="R52"/>
    </row>
    <row r="53" spans="1:18" ht="28.5">
      <c r="A53" s="3"/>
      <c r="B53" t="str">
        <f>_xlfn.IFNA(VLOOKUP(Tabelle13[[#This Row],[Kriterium (eine genaue Beschreibung befindet sich im Tabellenblatt Kriterienkatalog)]],Kriterienkatalog!C:D,2,FALSE),"")</f>
        <v>5.1.1.3.5</v>
      </c>
      <c r="C53" s="128" t="s">
        <v>132</v>
      </c>
      <c r="D53" s="243" t="s">
        <v>207</v>
      </c>
      <c r="E53" s="244">
        <v>2025</v>
      </c>
      <c r="F53" s="244" t="s">
        <v>193</v>
      </c>
      <c r="G53" s="244" t="s">
        <v>89</v>
      </c>
      <c r="H53" s="245"/>
      <c r="I53" s="244"/>
      <c r="J53" s="244"/>
      <c r="K53" s="245">
        <v>37332</v>
      </c>
      <c r="L53" s="465">
        <v>0</v>
      </c>
      <c r="M5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37332</v>
      </c>
      <c r="N53" s="245">
        <f>(IF(Tabelle13[[#This Row],[Jahr]]=2023,'Kosten DVC'!$C$55,IF(Tabelle13[[#This Row],[Jahr]]=2024,'Kosten DVC'!$E$55,IF(Tabelle13[[#This Row],[Jahr]]=2025,'Kosten DVC'!$G$55,IF(Tabelle13[[#This Row],[Jahr]]=2026,'Kosten DVC'!$I$55,IF(Tabelle13[[#This Row],[Jahr]]=2027,'Kosten DVC'!$K$55,IF(Tabelle13[[#This Row],[Jahr]]=2028,'Kosten DVC'!$M$55,""))))))*M53)</f>
        <v>36668.988027475229</v>
      </c>
      <c r="O53" s="47"/>
      <c r="P53"/>
      <c r="Q53"/>
      <c r="R53"/>
    </row>
    <row r="54" spans="1:18" ht="28.5">
      <c r="A54" s="3"/>
      <c r="B54" t="str">
        <f>_xlfn.IFNA(VLOOKUP(Tabelle13[[#This Row],[Kriterium (eine genaue Beschreibung befindet sich im Tabellenblatt Kriterienkatalog)]],Kriterienkatalog!C:D,2,FALSE),"")</f>
        <v>5.1.1.3.5</v>
      </c>
      <c r="C54" s="128" t="s">
        <v>132</v>
      </c>
      <c r="D54" s="243" t="s">
        <v>207</v>
      </c>
      <c r="E54" s="244">
        <v>2026</v>
      </c>
      <c r="F54" s="244" t="s">
        <v>193</v>
      </c>
      <c r="G54" s="244" t="s">
        <v>89</v>
      </c>
      <c r="H54" s="245"/>
      <c r="I54" s="244"/>
      <c r="J54" s="244"/>
      <c r="K54" s="245">
        <f>K53*'Zentrale Annahmen'!$C$10+K53</f>
        <v>38825.279999999999</v>
      </c>
      <c r="L54" s="465">
        <v>0</v>
      </c>
      <c r="M5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38825.279999999999</v>
      </c>
      <c r="N54" s="245">
        <f>(IF(Tabelle13[[#This Row],[Jahr]]=2023,'Kosten DVC'!$C$55,IF(Tabelle13[[#This Row],[Jahr]]=2024,'Kosten DVC'!$E$55,IF(Tabelle13[[#This Row],[Jahr]]=2025,'Kosten DVC'!$G$55,IF(Tabelle13[[#This Row],[Jahr]]=2026,'Kosten DVC'!$I$55,IF(Tabelle13[[#This Row],[Jahr]]=2027,'Kosten DVC'!$K$55,IF(Tabelle13[[#This Row],[Jahr]]=2028,'Kosten DVC'!$M$55,""))))))*M54)</f>
        <v>37795.587263205394</v>
      </c>
      <c r="O54" s="47"/>
      <c r="P54"/>
      <c r="Q54"/>
      <c r="R54"/>
    </row>
    <row r="55" spans="1:18" ht="28.5">
      <c r="A55" s="3"/>
      <c r="B55" t="str">
        <f>_xlfn.IFNA(VLOOKUP(Tabelle13[[#This Row],[Kriterium (eine genaue Beschreibung befindet sich im Tabellenblatt Kriterienkatalog)]],Kriterienkatalog!C:D,2,FALSE),"")</f>
        <v>5.1.1.3.5</v>
      </c>
      <c r="C55" s="128" t="s">
        <v>132</v>
      </c>
      <c r="D55" s="243" t="s">
        <v>207</v>
      </c>
      <c r="E55" s="244">
        <v>2027</v>
      </c>
      <c r="F55" s="244" t="s">
        <v>193</v>
      </c>
      <c r="G55" s="244" t="s">
        <v>89</v>
      </c>
      <c r="H55" s="245"/>
      <c r="I55" s="244"/>
      <c r="J55" s="244"/>
      <c r="K55" s="245">
        <f>K54*'Zentrale Annahmen'!$C$10+K54</f>
        <v>40378.2912</v>
      </c>
      <c r="L55" s="465">
        <v>0</v>
      </c>
      <c r="M5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40378.2912</v>
      </c>
      <c r="N55" s="245">
        <f>(IF(Tabelle13[[#This Row],[Jahr]]=2023,'Kosten DVC'!$C$55,IF(Tabelle13[[#This Row],[Jahr]]=2024,'Kosten DVC'!$E$55,IF(Tabelle13[[#This Row],[Jahr]]=2025,'Kosten DVC'!$G$55,IF(Tabelle13[[#This Row],[Jahr]]=2026,'Kosten DVC'!$I$55,IF(Tabelle13[[#This Row],[Jahr]]=2027,'Kosten DVC'!$K$55,IF(Tabelle13[[#This Row],[Jahr]]=2028,'Kosten DVC'!$M$55,""))))))*M55)</f>
        <v>38956.799557714177</v>
      </c>
      <c r="O55" s="47"/>
      <c r="P55"/>
      <c r="Q55"/>
      <c r="R55"/>
    </row>
    <row r="56" spans="1:18" ht="28.5">
      <c r="A56" s="3"/>
      <c r="B56" t="str">
        <f>_xlfn.IFNA(VLOOKUP(Tabelle13[[#This Row],[Kriterium (eine genaue Beschreibung befindet sich im Tabellenblatt Kriterienkatalog)]],Kriterienkatalog!C:D,2,FALSE),"")</f>
        <v>5.1.1.3.5</v>
      </c>
      <c r="C56" s="128" t="s">
        <v>132</v>
      </c>
      <c r="D56" s="243" t="s">
        <v>207</v>
      </c>
      <c r="E56" s="244">
        <v>2028</v>
      </c>
      <c r="F56" s="244" t="s">
        <v>193</v>
      </c>
      <c r="G56" s="244" t="s">
        <v>89</v>
      </c>
      <c r="H56" s="245"/>
      <c r="I56" s="244"/>
      <c r="J56" s="244"/>
      <c r="K56" s="245">
        <f>K55*'Zentrale Annahmen'!$C$10+K55</f>
        <v>41993.422848000002</v>
      </c>
      <c r="L56" s="465">
        <v>0</v>
      </c>
      <c r="M5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41993.422848000002</v>
      </c>
      <c r="N56" s="245">
        <f>(IF(Tabelle13[[#This Row],[Jahr]]=2023,'Kosten DVC'!$C$55,IF(Tabelle13[[#This Row],[Jahr]]=2024,'Kosten DVC'!$E$55,IF(Tabelle13[[#This Row],[Jahr]]=2025,'Kosten DVC'!$G$55,IF(Tabelle13[[#This Row],[Jahr]]=2026,'Kosten DVC'!$I$55,IF(Tabelle13[[#This Row],[Jahr]]=2027,'Kosten DVC'!$K$55,IF(Tabelle13[[#This Row],[Jahr]]=2028,'Kosten DVC'!$M$55,""))))))*M56)</f>
        <v>40153.68834491849</v>
      </c>
      <c r="O56" s="47"/>
      <c r="P56"/>
      <c r="Q56"/>
      <c r="R56"/>
    </row>
    <row r="57" spans="1:18" ht="256.5">
      <c r="A57" s="3"/>
      <c r="B57" t="str">
        <f>_xlfn.IFNA(VLOOKUP(Tabelle13[[#This Row],[Kriterium (eine genaue Beschreibung befindet sich im Tabellenblatt Kriterienkatalog)]],Kriterienkatalog!C:D,2,FALSE),"")</f>
        <v>5.2.1.7</v>
      </c>
      <c r="C57" s="128" t="s">
        <v>158</v>
      </c>
      <c r="D57" s="243" t="s">
        <v>208</v>
      </c>
      <c r="E57" s="244">
        <v>2025</v>
      </c>
      <c r="F57" s="244" t="s">
        <v>193</v>
      </c>
      <c r="G57" s="244" t="s">
        <v>89</v>
      </c>
      <c r="H57" s="245"/>
      <c r="I57" s="244"/>
      <c r="J57" s="244"/>
      <c r="K57" s="245">
        <v>1514292</v>
      </c>
      <c r="L57" s="465">
        <v>0</v>
      </c>
      <c r="M5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1514292</v>
      </c>
      <c r="N57" s="245">
        <f>(IF(Tabelle13[[#This Row],[Jahr]]=2023,'Kosten DVC'!$C$55,IF(Tabelle13[[#This Row],[Jahr]]=2024,'Kosten DVC'!$E$55,IF(Tabelle13[[#This Row],[Jahr]]=2025,'Kosten DVC'!$G$55,IF(Tabelle13[[#This Row],[Jahr]]=2026,'Kosten DVC'!$I$55,IF(Tabelle13[[#This Row],[Jahr]]=2027,'Kosten DVC'!$K$55,IF(Tabelle13[[#This Row],[Jahr]]=2028,'Kosten DVC'!$M$55,""))))))*M57)</f>
        <v>1487398.3504259486</v>
      </c>
      <c r="O57" s="47"/>
      <c r="P57"/>
      <c r="Q57"/>
      <c r="R57"/>
    </row>
    <row r="58" spans="1:18" ht="256.5">
      <c r="A58" s="3"/>
      <c r="B58" t="str">
        <f>_xlfn.IFNA(VLOOKUP(Tabelle13[[#This Row],[Kriterium (eine genaue Beschreibung befindet sich im Tabellenblatt Kriterienkatalog)]],Kriterienkatalog!C:D,2,FALSE),"")</f>
        <v>5.2.1.7</v>
      </c>
      <c r="C58" s="128" t="s">
        <v>158</v>
      </c>
      <c r="D58" s="243" t="s">
        <v>208</v>
      </c>
      <c r="E58" s="244">
        <v>2026</v>
      </c>
      <c r="F58" s="244" t="s">
        <v>193</v>
      </c>
      <c r="G58" s="244" t="s">
        <v>89</v>
      </c>
      <c r="H58" s="245"/>
      <c r="I58" s="244"/>
      <c r="J58" s="244"/>
      <c r="K58" s="245">
        <f>K57*'Zentrale Annahmen'!$C$10+K57</f>
        <v>1574863.68</v>
      </c>
      <c r="L58" s="465">
        <v>0</v>
      </c>
      <c r="M5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1574863.68</v>
      </c>
      <c r="N58" s="245">
        <f>(IF(Tabelle13[[#This Row],[Jahr]]=2023,'Kosten DVC'!$C$55,IF(Tabelle13[[#This Row],[Jahr]]=2024,'Kosten DVC'!$E$55,IF(Tabelle13[[#This Row],[Jahr]]=2025,'Kosten DVC'!$G$55,IF(Tabelle13[[#This Row],[Jahr]]=2026,'Kosten DVC'!$I$55,IF(Tabelle13[[#This Row],[Jahr]]=2027,'Kosten DVC'!$K$55,IF(Tabelle13[[#This Row],[Jahr]]=2028,'Kosten DVC'!$M$55,""))))))*M58)</f>
        <v>1533096.4166927522</v>
      </c>
      <c r="O58"/>
      <c r="P58"/>
      <c r="Q58"/>
      <c r="R58"/>
    </row>
    <row r="59" spans="1:18" ht="256.5">
      <c r="A59" s="3"/>
      <c r="B59" t="str">
        <f>_xlfn.IFNA(VLOOKUP(Tabelle13[[#This Row],[Kriterium (eine genaue Beschreibung befindet sich im Tabellenblatt Kriterienkatalog)]],Kriterienkatalog!C:D,2,FALSE),"")</f>
        <v>5.2.1.7</v>
      </c>
      <c r="C59" s="128" t="s">
        <v>158</v>
      </c>
      <c r="D59" s="243" t="s">
        <v>208</v>
      </c>
      <c r="E59" s="244">
        <v>2027</v>
      </c>
      <c r="F59" s="244" t="s">
        <v>193</v>
      </c>
      <c r="G59" s="244" t="s">
        <v>89</v>
      </c>
      <c r="H59" s="245"/>
      <c r="I59" s="244"/>
      <c r="J59" s="244"/>
      <c r="K59" s="245">
        <f>K58*'Zentrale Annahmen'!$C$10+K58</f>
        <v>1637858.2271999998</v>
      </c>
      <c r="L59" s="465">
        <v>0</v>
      </c>
      <c r="M5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1637858.2271999998</v>
      </c>
      <c r="N59" s="245">
        <f>(IF(Tabelle13[[#This Row],[Jahr]]=2023,'Kosten DVC'!$C$55,IF(Tabelle13[[#This Row],[Jahr]]=2024,'Kosten DVC'!$E$55,IF(Tabelle13[[#This Row],[Jahr]]=2025,'Kosten DVC'!$G$55,IF(Tabelle13[[#This Row],[Jahr]]=2026,'Kosten DVC'!$I$55,IF(Tabelle13[[#This Row],[Jahr]]=2027,'Kosten DVC'!$K$55,IF(Tabelle13[[#This Row],[Jahr]]=2028,'Kosten DVC'!$M$55,""))))))*M59)</f>
        <v>1580198.4869776631</v>
      </c>
      <c r="O59" s="47"/>
      <c r="P59"/>
      <c r="Q59"/>
      <c r="R59"/>
    </row>
    <row r="60" spans="1:18" ht="256.5">
      <c r="A60" s="3"/>
      <c r="B60" t="str">
        <f>_xlfn.IFNA(VLOOKUP(Tabelle13[[#This Row],[Kriterium (eine genaue Beschreibung befindet sich im Tabellenblatt Kriterienkatalog)]],Kriterienkatalog!C:D,2,FALSE),"")</f>
        <v>5.2.1.7</v>
      </c>
      <c r="C60" s="128" t="s">
        <v>158</v>
      </c>
      <c r="D60" s="243" t="s">
        <v>208</v>
      </c>
      <c r="E60" s="244">
        <v>2028</v>
      </c>
      <c r="F60" s="244" t="s">
        <v>193</v>
      </c>
      <c r="G60" s="244" t="s">
        <v>89</v>
      </c>
      <c r="H60" s="245"/>
      <c r="I60" s="244"/>
      <c r="J60" s="244"/>
      <c r="K60" s="245">
        <f>K59*'Zentrale Annahmen'!$C$10+K59</f>
        <v>1703372.5562879997</v>
      </c>
      <c r="L60" s="465">
        <v>0</v>
      </c>
      <c r="M6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1703372.5562879997</v>
      </c>
      <c r="N60" s="245">
        <f>(IF(Tabelle13[[#This Row],[Jahr]]=2023,'Kosten DVC'!$C$55,IF(Tabelle13[[#This Row],[Jahr]]=2024,'Kosten DVC'!$E$55,IF(Tabelle13[[#This Row],[Jahr]]=2025,'Kosten DVC'!$G$55,IF(Tabelle13[[#This Row],[Jahr]]=2026,'Kosten DVC'!$I$55,IF(Tabelle13[[#This Row],[Jahr]]=2027,'Kosten DVC'!$K$55,IF(Tabelle13[[#This Row],[Jahr]]=2028,'Kosten DVC'!$M$55,""))))))*M60)</f>
        <v>1628747.6971821305</v>
      </c>
      <c r="O60" s="47"/>
      <c r="P60"/>
      <c r="Q60"/>
      <c r="R60"/>
    </row>
    <row r="61" spans="1:18" ht="156.75">
      <c r="A61" s="3"/>
      <c r="B61" t="str">
        <f>_xlfn.IFNA(VLOOKUP(Tabelle13[[#This Row],[Kriterium (eine genaue Beschreibung befindet sich im Tabellenblatt Kriterienkatalog)]],Kriterienkatalog!C:D,2,FALSE),"")</f>
        <v>5.1.1.1.2</v>
      </c>
      <c r="C61" s="128" t="s">
        <v>98</v>
      </c>
      <c r="D61" s="243" t="s">
        <v>209</v>
      </c>
      <c r="E61" s="244">
        <v>2025</v>
      </c>
      <c r="F61" s="244" t="s">
        <v>193</v>
      </c>
      <c r="G61" s="244" t="s">
        <v>89</v>
      </c>
      <c r="H61" s="245"/>
      <c r="I61" s="244"/>
      <c r="J61" s="244"/>
      <c r="K61" s="245">
        <v>467000</v>
      </c>
      <c r="L61" s="465">
        <v>0</v>
      </c>
      <c r="M6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467000</v>
      </c>
      <c r="N61" s="245">
        <f>(IF(Tabelle13[[#This Row],[Jahr]]=2023,'Kosten DVC'!$C$55,IF(Tabelle13[[#This Row],[Jahr]]=2024,'Kosten DVC'!$E$55,IF(Tabelle13[[#This Row],[Jahr]]=2025,'Kosten DVC'!$G$55,IF(Tabelle13[[#This Row],[Jahr]]=2026,'Kosten DVC'!$I$55,IF(Tabelle13[[#This Row],[Jahr]]=2027,'Kosten DVC'!$K$55,IF(Tabelle13[[#This Row],[Jahr]]=2028,'Kosten DVC'!$M$55,""))))))*M61)</f>
        <v>458706.13438419934</v>
      </c>
      <c r="O61" s="47"/>
      <c r="P61"/>
      <c r="Q61"/>
      <c r="R61"/>
    </row>
    <row r="62" spans="1:18" ht="156.75">
      <c r="A62" s="3"/>
      <c r="B62" t="str">
        <f>_xlfn.IFNA(VLOOKUP(Tabelle13[[#This Row],[Kriterium (eine genaue Beschreibung befindet sich im Tabellenblatt Kriterienkatalog)]],Kriterienkatalog!C:D,2,FALSE),"")</f>
        <v>5.1.1.1.2</v>
      </c>
      <c r="C62" s="128" t="s">
        <v>98</v>
      </c>
      <c r="D62" s="243" t="s">
        <v>209</v>
      </c>
      <c r="E62" s="244">
        <v>2026</v>
      </c>
      <c r="F62" s="244" t="s">
        <v>193</v>
      </c>
      <c r="G62" s="244" t="s">
        <v>89</v>
      </c>
      <c r="H62" s="245"/>
      <c r="I62" s="244"/>
      <c r="J62" s="244"/>
      <c r="K62" s="245">
        <f>K61*'Zentrale Annahmen'!$C$10+K61</f>
        <v>485680</v>
      </c>
      <c r="L62" s="465">
        <v>0</v>
      </c>
      <c r="M6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485680</v>
      </c>
      <c r="N62" s="245">
        <f>(IF(Tabelle13[[#This Row],[Jahr]]=2023,'Kosten DVC'!$C$55,IF(Tabelle13[[#This Row],[Jahr]]=2024,'Kosten DVC'!$E$55,IF(Tabelle13[[#This Row],[Jahr]]=2025,'Kosten DVC'!$G$55,IF(Tabelle13[[#This Row],[Jahr]]=2026,'Kosten DVC'!$I$55,IF(Tabelle13[[#This Row],[Jahr]]=2027,'Kosten DVC'!$K$55,IF(Tabelle13[[#This Row],[Jahr]]=2028,'Kosten DVC'!$M$55,""))))))*M62)</f>
        <v>472799.18707588449</v>
      </c>
      <c r="O62" s="47"/>
      <c r="P62"/>
      <c r="Q62"/>
      <c r="R62"/>
    </row>
    <row r="63" spans="1:18" ht="156.75">
      <c r="A63" s="3"/>
      <c r="B63" t="str">
        <f>_xlfn.IFNA(VLOOKUP(Tabelle13[[#This Row],[Kriterium (eine genaue Beschreibung befindet sich im Tabellenblatt Kriterienkatalog)]],Kriterienkatalog!C:D,2,FALSE),"")</f>
        <v>5.1.1.1.2</v>
      </c>
      <c r="C63" s="128" t="s">
        <v>98</v>
      </c>
      <c r="D63" s="243" t="s">
        <v>209</v>
      </c>
      <c r="E63" s="244">
        <v>2027</v>
      </c>
      <c r="F63" s="244" t="s">
        <v>193</v>
      </c>
      <c r="G63" s="244" t="s">
        <v>89</v>
      </c>
      <c r="H63" s="245"/>
      <c r="I63" s="244"/>
      <c r="J63" s="244"/>
      <c r="K63" s="245">
        <f>K62*'Zentrale Annahmen'!$C$10+K62</f>
        <v>505107.20000000001</v>
      </c>
      <c r="L63" s="465">
        <v>0</v>
      </c>
      <c r="M6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505107.20000000001</v>
      </c>
      <c r="N63" s="245">
        <f>(IF(Tabelle13[[#This Row],[Jahr]]=2023,'Kosten DVC'!$C$55,IF(Tabelle13[[#This Row],[Jahr]]=2024,'Kosten DVC'!$E$55,IF(Tabelle13[[#This Row],[Jahr]]=2025,'Kosten DVC'!$G$55,IF(Tabelle13[[#This Row],[Jahr]]=2026,'Kosten DVC'!$I$55,IF(Tabelle13[[#This Row],[Jahr]]=2027,'Kosten DVC'!$K$55,IF(Tabelle13[[#This Row],[Jahr]]=2028,'Kosten DVC'!$M$55,""))))))*M63)</f>
        <v>487325.22751131799</v>
      </c>
      <c r="O63" s="47"/>
      <c r="P63"/>
      <c r="Q63"/>
      <c r="R63"/>
    </row>
    <row r="64" spans="1:18" ht="156.75">
      <c r="A64" s="3"/>
      <c r="B64" t="str">
        <f>_xlfn.IFNA(VLOOKUP(Tabelle13[[#This Row],[Kriterium (eine genaue Beschreibung befindet sich im Tabellenblatt Kriterienkatalog)]],Kriterienkatalog!C:D,2,FALSE),"")</f>
        <v>5.1.1.1.2</v>
      </c>
      <c r="C64" s="128" t="s">
        <v>98</v>
      </c>
      <c r="D64" s="243" t="s">
        <v>209</v>
      </c>
      <c r="E64" s="244">
        <v>2028</v>
      </c>
      <c r="F64" s="244" t="s">
        <v>193</v>
      </c>
      <c r="G64" s="244" t="s">
        <v>89</v>
      </c>
      <c r="H64" s="245"/>
      <c r="I64" s="244"/>
      <c r="J64" s="244"/>
      <c r="K64" s="245">
        <f>K63*'Zentrale Annahmen'!$C$10+K63</f>
        <v>525311.48800000001</v>
      </c>
      <c r="L64" s="465">
        <v>0</v>
      </c>
      <c r="M6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525311.48800000001</v>
      </c>
      <c r="N64" s="245">
        <f>(IF(Tabelle13[[#This Row],[Jahr]]=2023,'Kosten DVC'!$C$55,IF(Tabelle13[[#This Row],[Jahr]]=2024,'Kosten DVC'!$E$55,IF(Tabelle13[[#This Row],[Jahr]]=2025,'Kosten DVC'!$G$55,IF(Tabelle13[[#This Row],[Jahr]]=2026,'Kosten DVC'!$I$55,IF(Tabelle13[[#This Row],[Jahr]]=2027,'Kosten DVC'!$K$55,IF(Tabelle13[[#This Row],[Jahr]]=2028,'Kosten DVC'!$M$55,""))))))*M64)</f>
        <v>502297.55858451017</v>
      </c>
      <c r="O64"/>
      <c r="P64"/>
      <c r="Q64"/>
      <c r="R64"/>
    </row>
    <row r="65" spans="1:18" ht="185.25">
      <c r="A65" s="3"/>
      <c r="B65" t="str">
        <f>_xlfn.IFNA(VLOOKUP(Tabelle13[[#This Row],[Kriterium (eine genaue Beschreibung befindet sich im Tabellenblatt Kriterienkatalog)]],Kriterienkatalog!C:D,2,FALSE),"")</f>
        <v>5.2.2.3</v>
      </c>
      <c r="C65" s="128" t="s">
        <v>170</v>
      </c>
      <c r="D65" s="264" t="s">
        <v>210</v>
      </c>
      <c r="E65" s="244">
        <v>2025</v>
      </c>
      <c r="F65" s="244" t="s">
        <v>193</v>
      </c>
      <c r="G65" s="244" t="s">
        <v>89</v>
      </c>
      <c r="H65" s="245"/>
      <c r="I65" s="244"/>
      <c r="J65" s="244"/>
      <c r="K65" s="245">
        <v>693640</v>
      </c>
      <c r="L65" s="465">
        <v>0</v>
      </c>
      <c r="M6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693640</v>
      </c>
      <c r="N65" s="245">
        <f>(IF(Tabelle13[[#This Row],[Jahr]]=2023,'Kosten DVC'!$C$55,IF(Tabelle13[[#This Row],[Jahr]]=2024,'Kosten DVC'!$E$55,IF(Tabelle13[[#This Row],[Jahr]]=2025,'Kosten DVC'!$G$55,IF(Tabelle13[[#This Row],[Jahr]]=2026,'Kosten DVC'!$I$55,IF(Tabelle13[[#This Row],[Jahr]]=2027,'Kosten DVC'!$K$55,IF(Tabelle13[[#This Row],[Jahr]]=2028,'Kosten DVC'!$M$55,""))))))*M65)</f>
        <v>681321.03437742195</v>
      </c>
      <c r="O65"/>
      <c r="P65"/>
      <c r="Q65"/>
      <c r="R65"/>
    </row>
    <row r="66" spans="1:18" ht="185.25">
      <c r="A66" s="3"/>
      <c r="B66" t="str">
        <f>_xlfn.IFNA(VLOOKUP(Tabelle13[[#This Row],[Kriterium (eine genaue Beschreibung befindet sich im Tabellenblatt Kriterienkatalog)]],Kriterienkatalog!C:D,2,FALSE),"")</f>
        <v>5.2.2.3</v>
      </c>
      <c r="C66" s="128" t="s">
        <v>170</v>
      </c>
      <c r="D66" s="264" t="s">
        <v>210</v>
      </c>
      <c r="E66" s="244">
        <v>2026</v>
      </c>
      <c r="F66" s="244" t="s">
        <v>193</v>
      </c>
      <c r="G66" s="244" t="s">
        <v>89</v>
      </c>
      <c r="H66" s="245"/>
      <c r="I66" s="244"/>
      <c r="J66" s="244"/>
      <c r="K66" s="245">
        <f>K65*'Zentrale Annahmen'!$C$10+K65</f>
        <v>721385.6</v>
      </c>
      <c r="L66" s="465">
        <v>0</v>
      </c>
      <c r="M6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721385.6</v>
      </c>
      <c r="N66" s="245">
        <f>(IF(Tabelle13[[#This Row],[Jahr]]=2023,'Kosten DVC'!$C$55,IF(Tabelle13[[#This Row],[Jahr]]=2024,'Kosten DVC'!$E$55,IF(Tabelle13[[#This Row],[Jahr]]=2025,'Kosten DVC'!$G$55,IF(Tabelle13[[#This Row],[Jahr]]=2026,'Kosten DVC'!$I$55,IF(Tabelle13[[#This Row],[Jahr]]=2027,'Kosten DVC'!$K$55,IF(Tabelle13[[#This Row],[Jahr]]=2028,'Kosten DVC'!$M$55,""))))))*M66)</f>
        <v>702253.59341181268</v>
      </c>
      <c r="O66"/>
      <c r="P66"/>
      <c r="Q66"/>
      <c r="R66"/>
    </row>
    <row r="67" spans="1:18" ht="185.25">
      <c r="A67" s="3"/>
      <c r="B67" t="str">
        <f>_xlfn.IFNA(VLOOKUP(Tabelle13[[#This Row],[Kriterium (eine genaue Beschreibung befindet sich im Tabellenblatt Kriterienkatalog)]],Kriterienkatalog!C:D,2,FALSE),"")</f>
        <v>5.2.2.3</v>
      </c>
      <c r="C67" s="128" t="s">
        <v>170</v>
      </c>
      <c r="D67" s="264" t="s">
        <v>210</v>
      </c>
      <c r="E67" s="244">
        <v>2027</v>
      </c>
      <c r="F67" s="244" t="s">
        <v>193</v>
      </c>
      <c r="G67" s="244" t="s">
        <v>89</v>
      </c>
      <c r="H67" s="245"/>
      <c r="I67" s="244"/>
      <c r="J67" s="244"/>
      <c r="K67" s="245">
        <f>K66*'Zentrale Annahmen'!$C$10+K66</f>
        <v>750241.02399999998</v>
      </c>
      <c r="L67" s="465">
        <v>0</v>
      </c>
      <c r="M6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750241.02399999998</v>
      </c>
      <c r="N67" s="245">
        <f>(IF(Tabelle13[[#This Row],[Jahr]]=2023,'Kosten DVC'!$C$55,IF(Tabelle13[[#This Row],[Jahr]]=2024,'Kosten DVC'!$E$55,IF(Tabelle13[[#This Row],[Jahr]]=2025,'Kosten DVC'!$G$55,IF(Tabelle13[[#This Row],[Jahr]]=2026,'Kosten DVC'!$I$55,IF(Tabelle13[[#This Row],[Jahr]]=2027,'Kosten DVC'!$K$55,IF(Tabelle13[[#This Row],[Jahr]]=2028,'Kosten DVC'!$M$55,""))))))*M67)</f>
        <v>723829.273685119</v>
      </c>
      <c r="O67"/>
      <c r="P67"/>
      <c r="Q67"/>
      <c r="R67"/>
    </row>
    <row r="68" spans="1:18" ht="185.25">
      <c r="A68" s="3"/>
      <c r="B68" t="str">
        <f>_xlfn.IFNA(VLOOKUP(Tabelle13[[#This Row],[Kriterium (eine genaue Beschreibung befindet sich im Tabellenblatt Kriterienkatalog)]],Kriterienkatalog!C:D,2,FALSE),"")</f>
        <v>5.2.2.3</v>
      </c>
      <c r="C68" s="128" t="s">
        <v>170</v>
      </c>
      <c r="D68" s="264" t="s">
        <v>210</v>
      </c>
      <c r="E68" s="244">
        <v>2028</v>
      </c>
      <c r="F68" s="244" t="s">
        <v>193</v>
      </c>
      <c r="G68" s="244" t="s">
        <v>89</v>
      </c>
      <c r="H68" s="245"/>
      <c r="I68" s="244"/>
      <c r="J68" s="244"/>
      <c r="K68" s="245">
        <f>K67*'Zentrale Annahmen'!$C$10+K67</f>
        <v>780250.66495999997</v>
      </c>
      <c r="L68" s="465">
        <v>0</v>
      </c>
      <c r="M6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780250.66495999997</v>
      </c>
      <c r="N68" s="245">
        <f>(IF(Tabelle13[[#This Row],[Jahr]]=2023,'Kosten DVC'!$C$55,IF(Tabelle13[[#This Row],[Jahr]]=2024,'Kosten DVC'!$E$55,IF(Tabelle13[[#This Row],[Jahr]]=2025,'Kosten DVC'!$G$55,IF(Tabelle13[[#This Row],[Jahr]]=2026,'Kosten DVC'!$I$55,IF(Tabelle13[[#This Row],[Jahr]]=2027,'Kosten DVC'!$K$55,IF(Tabelle13[[#This Row],[Jahr]]=2028,'Kosten DVC'!$M$55,""))))))*M68)</f>
        <v>746067.83412539528</v>
      </c>
      <c r="O68"/>
      <c r="P68"/>
      <c r="Q68"/>
      <c r="R68"/>
    </row>
    <row r="69" spans="1:18" ht="71.25">
      <c r="A69" s="3"/>
      <c r="B69" t="str">
        <f>_xlfn.IFNA(VLOOKUP(Tabelle13[[#This Row],[Kriterium (eine genaue Beschreibung befindet sich im Tabellenblatt Kriterienkatalog)]],Kriterienkatalog!C:D,2,FALSE),"")</f>
        <v>5.1.1.1.2</v>
      </c>
      <c r="C69" s="128" t="s">
        <v>98</v>
      </c>
      <c r="D69" s="243" t="s">
        <v>211</v>
      </c>
      <c r="E69" s="244">
        <v>2025</v>
      </c>
      <c r="F69" s="244" t="s">
        <v>193</v>
      </c>
      <c r="G69" s="244" t="s">
        <v>90</v>
      </c>
      <c r="H69" s="245"/>
      <c r="I69" s="244"/>
      <c r="J69" s="244"/>
      <c r="K69" s="245">
        <v>140760</v>
      </c>
      <c r="L69" s="465">
        <v>0</v>
      </c>
      <c r="M6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140760</v>
      </c>
      <c r="N69" s="245">
        <f>(IF(Tabelle13[[#This Row],[Jahr]]=2023,'Kosten DVC'!$C$55,IF(Tabelle13[[#This Row],[Jahr]]=2024,'Kosten DVC'!$E$55,IF(Tabelle13[[#This Row],[Jahr]]=2025,'Kosten DVC'!$G$55,IF(Tabelle13[[#This Row],[Jahr]]=2026,'Kosten DVC'!$I$55,IF(Tabelle13[[#This Row],[Jahr]]=2027,'Kosten DVC'!$K$55,IF(Tabelle13[[#This Row],[Jahr]]=2028,'Kosten DVC'!$M$55,""))))))*M69)</f>
        <v>138260.1187921197</v>
      </c>
      <c r="O69"/>
      <c r="P69"/>
      <c r="Q69"/>
      <c r="R69"/>
    </row>
    <row r="70" spans="1:18" ht="71.25">
      <c r="A70" s="3"/>
      <c r="B70" t="str">
        <f>_xlfn.IFNA(VLOOKUP(Tabelle13[[#This Row],[Kriterium (eine genaue Beschreibung befindet sich im Tabellenblatt Kriterienkatalog)]],Kriterienkatalog!C:D,2,FALSE),"")</f>
        <v>5.1.1.1.2</v>
      </c>
      <c r="C70" s="128" t="s">
        <v>98</v>
      </c>
      <c r="D70" s="243" t="s">
        <v>211</v>
      </c>
      <c r="E70" s="244">
        <v>2026</v>
      </c>
      <c r="F70" s="244" t="s">
        <v>193</v>
      </c>
      <c r="G70" s="244" t="s">
        <v>90</v>
      </c>
      <c r="H70" s="245"/>
      <c r="I70" s="244"/>
      <c r="J70" s="244"/>
      <c r="K70" s="245">
        <f>K69*'Zentrale Annahmen'!$C$10+K69</f>
        <v>146390.39999999999</v>
      </c>
      <c r="L70" s="465">
        <v>0</v>
      </c>
      <c r="M7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146390.39999999999</v>
      </c>
      <c r="N70" s="245">
        <f>(IF(Tabelle13[[#This Row],[Jahr]]=2023,'Kosten DVC'!$C$55,IF(Tabelle13[[#This Row],[Jahr]]=2024,'Kosten DVC'!$E$55,IF(Tabelle13[[#This Row],[Jahr]]=2025,'Kosten DVC'!$G$55,IF(Tabelle13[[#This Row],[Jahr]]=2026,'Kosten DVC'!$I$55,IF(Tabelle13[[#This Row],[Jahr]]=2027,'Kosten DVC'!$K$55,IF(Tabelle13[[#This Row],[Jahr]]=2028,'Kosten DVC'!$M$55,""))))))*M70)</f>
        <v>142507.95197602035</v>
      </c>
      <c r="O70"/>
      <c r="P70"/>
      <c r="Q70"/>
      <c r="R70"/>
    </row>
    <row r="71" spans="1:18" ht="71.25">
      <c r="A71" s="3"/>
      <c r="B71" t="str">
        <f>_xlfn.IFNA(VLOOKUP(Tabelle13[[#This Row],[Kriterium (eine genaue Beschreibung befindet sich im Tabellenblatt Kriterienkatalog)]],Kriterienkatalog!C:D,2,FALSE),"")</f>
        <v>5.1.1.1.2</v>
      </c>
      <c r="C71" s="128" t="s">
        <v>98</v>
      </c>
      <c r="D71" s="243" t="s">
        <v>211</v>
      </c>
      <c r="E71" s="244">
        <v>2027</v>
      </c>
      <c r="F71" s="244" t="s">
        <v>193</v>
      </c>
      <c r="G71" s="244" t="s">
        <v>90</v>
      </c>
      <c r="H71" s="245"/>
      <c r="I71" s="244"/>
      <c r="J71" s="244"/>
      <c r="K71" s="245">
        <f>K70*'Zentrale Annahmen'!$C$10+K70</f>
        <v>152246.016</v>
      </c>
      <c r="L71" s="465">
        <v>0</v>
      </c>
      <c r="M7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152246.016</v>
      </c>
      <c r="N71" s="245">
        <f>(IF(Tabelle13[[#This Row],[Jahr]]=2023,'Kosten DVC'!$C$55,IF(Tabelle13[[#This Row],[Jahr]]=2024,'Kosten DVC'!$E$55,IF(Tabelle13[[#This Row],[Jahr]]=2025,'Kosten DVC'!$G$55,IF(Tabelle13[[#This Row],[Jahr]]=2026,'Kosten DVC'!$I$55,IF(Tabelle13[[#This Row],[Jahr]]=2027,'Kosten DVC'!$K$55,IF(Tabelle13[[#This Row],[Jahr]]=2028,'Kosten DVC'!$M$55,""))))))*M71)</f>
        <v>146886.29341433215</v>
      </c>
      <c r="O71"/>
      <c r="P71"/>
      <c r="Q71"/>
      <c r="R71"/>
    </row>
    <row r="72" spans="1:18" ht="71.25">
      <c r="A72" s="3"/>
      <c r="B72" t="str">
        <f>_xlfn.IFNA(VLOOKUP(Tabelle13[[#This Row],[Kriterium (eine genaue Beschreibung befindet sich im Tabellenblatt Kriterienkatalog)]],Kriterienkatalog!C:D,2,FALSE),"")</f>
        <v>5.1.1.1.2</v>
      </c>
      <c r="C72" s="128" t="s">
        <v>98</v>
      </c>
      <c r="D72" s="243" t="s">
        <v>211</v>
      </c>
      <c r="E72" s="244">
        <v>2028</v>
      </c>
      <c r="F72" s="244" t="s">
        <v>193</v>
      </c>
      <c r="G72" s="244" t="s">
        <v>90</v>
      </c>
      <c r="H72" s="245"/>
      <c r="I72" s="244"/>
      <c r="J72" s="244"/>
      <c r="K72" s="245">
        <f>K71*'Zentrale Annahmen'!$C$10+K71</f>
        <v>158335.85664000001</v>
      </c>
      <c r="L72" s="465">
        <v>0</v>
      </c>
      <c r="M7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158335.85664000001</v>
      </c>
      <c r="N72" s="245">
        <f>(IF(Tabelle13[[#This Row],[Jahr]]=2023,'Kosten DVC'!$C$55,IF(Tabelle13[[#This Row],[Jahr]]=2024,'Kosten DVC'!$E$55,IF(Tabelle13[[#This Row],[Jahr]]=2025,'Kosten DVC'!$G$55,IF(Tabelle13[[#This Row],[Jahr]]=2026,'Kosten DVC'!$I$55,IF(Tabelle13[[#This Row],[Jahr]]=2027,'Kosten DVC'!$K$55,IF(Tabelle13[[#This Row],[Jahr]]=2028,'Kosten DVC'!$M$55,""))))))*M72)</f>
        <v>151399.15277592218</v>
      </c>
      <c r="O72"/>
      <c r="P72"/>
      <c r="Q72"/>
      <c r="R72"/>
    </row>
    <row r="73" spans="1:18" ht="28.5">
      <c r="A73" s="3"/>
      <c r="B73" t="str">
        <f>_xlfn.IFNA(VLOOKUP(Tabelle13[[#This Row],[Kriterium (eine genaue Beschreibung befindet sich im Tabellenblatt Kriterienkatalog)]],Kriterienkatalog!C:D,2,FALSE),"")</f>
        <v>5.2.1.8</v>
      </c>
      <c r="C73" s="128" t="s">
        <v>161</v>
      </c>
      <c r="D73" s="128" t="s">
        <v>212</v>
      </c>
      <c r="E73" s="244">
        <v>2025</v>
      </c>
      <c r="F73" s="244" t="s">
        <v>193</v>
      </c>
      <c r="G73" s="244" t="s">
        <v>89</v>
      </c>
      <c r="H73" s="245"/>
      <c r="I73" s="244"/>
      <c r="J73" s="244"/>
      <c r="K73" s="245">
        <v>140785</v>
      </c>
      <c r="L73" s="246">
        <v>0</v>
      </c>
      <c r="M7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140785</v>
      </c>
      <c r="N73" s="245">
        <f>(IF(Tabelle13[[#This Row],[Jahr]]=2023,'Kosten DVC'!$C$55,IF(Tabelle13[[#This Row],[Jahr]]=2024,'Kosten DVC'!$E$55,IF(Tabelle13[[#This Row],[Jahr]]=2025,'Kosten DVC'!$G$55,IF(Tabelle13[[#This Row],[Jahr]]=2026,'Kosten DVC'!$I$55,IF(Tabelle13[[#This Row],[Jahr]]=2027,'Kosten DVC'!$K$55,IF(Tabelle13[[#This Row],[Jahr]]=2028,'Kosten DVC'!$M$55,""))))))*M73)</f>
        <v>138284.67479503105</v>
      </c>
      <c r="O73"/>
      <c r="P73"/>
      <c r="Q73"/>
      <c r="R73"/>
    </row>
    <row r="74" spans="1:18" ht="28.5">
      <c r="A74" s="3"/>
      <c r="B74" t="str">
        <f>_xlfn.IFNA(VLOOKUP(Tabelle13[[#This Row],[Kriterium (eine genaue Beschreibung befindet sich im Tabellenblatt Kriterienkatalog)]],Kriterienkatalog!C:D,2,FALSE),"")</f>
        <v>5.2.1.8</v>
      </c>
      <c r="C74" s="128" t="s">
        <v>161</v>
      </c>
      <c r="D74" s="128" t="s">
        <v>212</v>
      </c>
      <c r="E74" s="244">
        <v>2026</v>
      </c>
      <c r="F74" s="244" t="s">
        <v>193</v>
      </c>
      <c r="G74" s="244" t="s">
        <v>89</v>
      </c>
      <c r="H74" s="245"/>
      <c r="I74" s="244"/>
      <c r="J74" s="244"/>
      <c r="K74" s="245">
        <f>K73*'Zentrale Annahmen'!$C$10+K73</f>
        <v>146416.4</v>
      </c>
      <c r="L74" s="246">
        <v>0</v>
      </c>
      <c r="M7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146416.4</v>
      </c>
      <c r="N74" s="245">
        <f>(IF(Tabelle13[[#This Row],[Jahr]]=2023,'Kosten DVC'!$C$55,IF(Tabelle13[[#This Row],[Jahr]]=2024,'Kosten DVC'!$E$55,IF(Tabelle13[[#This Row],[Jahr]]=2025,'Kosten DVC'!$G$55,IF(Tabelle13[[#This Row],[Jahr]]=2026,'Kosten DVC'!$I$55,IF(Tabelle13[[#This Row],[Jahr]]=2027,'Kosten DVC'!$K$55,IF(Tabelle13[[#This Row],[Jahr]]=2028,'Kosten DVC'!$M$55,""))))))*M74)</f>
        <v>142533.26242500727</v>
      </c>
      <c r="O74"/>
      <c r="P74"/>
      <c r="Q74"/>
      <c r="R74"/>
    </row>
    <row r="75" spans="1:18" ht="28.5">
      <c r="A75" s="3"/>
      <c r="B75" t="str">
        <f>_xlfn.IFNA(VLOOKUP(Tabelle13[[#This Row],[Kriterium (eine genaue Beschreibung befindet sich im Tabellenblatt Kriterienkatalog)]],Kriterienkatalog!C:D,2,FALSE),"")</f>
        <v>5.2.1.8</v>
      </c>
      <c r="C75" s="128" t="s">
        <v>161</v>
      </c>
      <c r="D75" s="128" t="s">
        <v>212</v>
      </c>
      <c r="E75" s="244">
        <v>2027</v>
      </c>
      <c r="F75" s="244" t="s">
        <v>193</v>
      </c>
      <c r="G75" s="244" t="s">
        <v>89</v>
      </c>
      <c r="H75" s="245"/>
      <c r="I75" s="244"/>
      <c r="J75" s="244"/>
      <c r="K75" s="245">
        <f>K74*'Zentrale Annahmen'!$C$10+K74</f>
        <v>152273.05599999998</v>
      </c>
      <c r="L75" s="246">
        <v>0</v>
      </c>
      <c r="M7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152273.05599999998</v>
      </c>
      <c r="N75" s="245">
        <f>(IF(Tabelle13[[#This Row],[Jahr]]=2023,'Kosten DVC'!$C$55,IF(Tabelle13[[#This Row],[Jahr]]=2024,'Kosten DVC'!$E$55,IF(Tabelle13[[#This Row],[Jahr]]=2025,'Kosten DVC'!$G$55,IF(Tabelle13[[#This Row],[Jahr]]=2026,'Kosten DVC'!$I$55,IF(Tabelle13[[#This Row],[Jahr]]=2027,'Kosten DVC'!$K$55,IF(Tabelle13[[#This Row],[Jahr]]=2028,'Kosten DVC'!$M$55,""))))))*M75)</f>
        <v>146912.38148861006</v>
      </c>
      <c r="O75"/>
      <c r="P75"/>
      <c r="Q75"/>
      <c r="R75"/>
    </row>
    <row r="76" spans="1:18" s="2" customFormat="1" ht="28.15" customHeight="1">
      <c r="A76" s="3"/>
      <c r="B76" t="str">
        <f>_xlfn.IFNA(VLOOKUP(Tabelle13[[#This Row],[Kriterium (eine genaue Beschreibung befindet sich im Tabellenblatt Kriterienkatalog)]],Kriterienkatalog!C:D,2,FALSE),"")</f>
        <v>5.2.1.8</v>
      </c>
      <c r="C76" s="128" t="s">
        <v>161</v>
      </c>
      <c r="D76" s="128" t="s">
        <v>212</v>
      </c>
      <c r="E76" s="244">
        <v>2028</v>
      </c>
      <c r="F76" s="244" t="s">
        <v>193</v>
      </c>
      <c r="G76" s="244" t="s">
        <v>89</v>
      </c>
      <c r="H76" s="245"/>
      <c r="I76" s="244"/>
      <c r="J76" s="244"/>
      <c r="K76" s="245">
        <f>K75*'Zentrale Annahmen'!$C$10+K75</f>
        <v>158363.97823999997</v>
      </c>
      <c r="L76" s="246">
        <v>0</v>
      </c>
      <c r="M7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158363.97823999997</v>
      </c>
      <c r="N76" s="245">
        <f>(IF(Tabelle13[[#This Row],[Jahr]]=2023,'Kosten DVC'!$C$55,IF(Tabelle13[[#This Row],[Jahr]]=2024,'Kosten DVC'!$E$55,IF(Tabelle13[[#This Row],[Jahr]]=2025,'Kosten DVC'!$G$55,IF(Tabelle13[[#This Row],[Jahr]]=2026,'Kosten DVC'!$I$55,IF(Tabelle13[[#This Row],[Jahr]]=2027,'Kosten DVC'!$K$55,IF(Tabelle13[[#This Row],[Jahr]]=2028,'Kosten DVC'!$M$55,""))))))*M76)</f>
        <v>151426.04236685278</v>
      </c>
      <c r="O76"/>
      <c r="P76"/>
      <c r="Q76"/>
      <c r="R76"/>
    </row>
    <row r="77" spans="1:18" s="2" customFormat="1" ht="128.25">
      <c r="A77" s="3"/>
      <c r="B77" t="str">
        <f>_xlfn.IFNA(VLOOKUP(Tabelle13[[#This Row],[Kriterium (eine genaue Beschreibung befindet sich im Tabellenblatt Kriterienkatalog)]],Kriterienkatalog!C:D,2,FALSE),"")</f>
        <v>5.1.1.1.1</v>
      </c>
      <c r="C77" s="128" t="s">
        <v>96</v>
      </c>
      <c r="D77" s="243" t="s">
        <v>213</v>
      </c>
      <c r="E77" s="244">
        <v>2025</v>
      </c>
      <c r="F77" s="244" t="s">
        <v>193</v>
      </c>
      <c r="G77" s="244" t="s">
        <v>90</v>
      </c>
      <c r="H77" s="245"/>
      <c r="I77" s="244"/>
      <c r="J77" s="244"/>
      <c r="K77" s="245">
        <v>590000</v>
      </c>
      <c r="L77" s="246">
        <v>0</v>
      </c>
      <c r="M7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590000</v>
      </c>
      <c r="N77" s="245">
        <f>(IF(Tabelle13[[#This Row],[Jahr]]=2023,'Kosten DVC'!$C$55,IF(Tabelle13[[#This Row],[Jahr]]=2024,'Kosten DVC'!$E$55,IF(Tabelle13[[#This Row],[Jahr]]=2025,'Kosten DVC'!$G$55,IF(Tabelle13[[#This Row],[Jahr]]=2026,'Kosten DVC'!$I$55,IF(Tabelle13[[#This Row],[Jahr]]=2027,'Kosten DVC'!$K$55,IF(Tabelle13[[#This Row],[Jahr]]=2028,'Kosten DVC'!$M$55,""))))))*M77)</f>
        <v>579521.66870808916</v>
      </c>
      <c r="O77"/>
      <c r="P77"/>
      <c r="Q77"/>
      <c r="R77"/>
    </row>
    <row r="78" spans="1:18" ht="128.25">
      <c r="A78" s="3"/>
      <c r="B78" t="str">
        <f>_xlfn.IFNA(VLOOKUP(Tabelle13[[#This Row],[Kriterium (eine genaue Beschreibung befindet sich im Tabellenblatt Kriterienkatalog)]],Kriterienkatalog!C:D,2,FALSE),"")</f>
        <v>5.1.1.1.1</v>
      </c>
      <c r="C78" s="128" t="s">
        <v>96</v>
      </c>
      <c r="D78" s="243" t="s">
        <v>213</v>
      </c>
      <c r="E78" s="244">
        <v>2026</v>
      </c>
      <c r="F78" s="244" t="s">
        <v>193</v>
      </c>
      <c r="G78" s="244" t="s">
        <v>90</v>
      </c>
      <c r="H78" s="245"/>
      <c r="I78" s="244"/>
      <c r="J78" s="244"/>
      <c r="K78" s="245">
        <f>K77*'Zentrale Annahmen'!$C$10+K77</f>
        <v>613600</v>
      </c>
      <c r="L78" s="246">
        <v>0</v>
      </c>
      <c r="M7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613600</v>
      </c>
      <c r="N78" s="245">
        <f>(IF(Tabelle13[[#This Row],[Jahr]]=2023,'Kosten DVC'!$C$55,IF(Tabelle13[[#This Row],[Jahr]]=2024,'Kosten DVC'!$E$55,IF(Tabelle13[[#This Row],[Jahr]]=2025,'Kosten DVC'!$G$55,IF(Tabelle13[[#This Row],[Jahr]]=2026,'Kosten DVC'!$I$55,IF(Tabelle13[[#This Row],[Jahr]]=2027,'Kosten DVC'!$K$55,IF(Tabelle13[[#This Row],[Jahr]]=2028,'Kosten DVC'!$M$55,""))))))*M78)</f>
        <v>597326.59609158861</v>
      </c>
      <c r="O78"/>
      <c r="P78"/>
      <c r="Q78"/>
      <c r="R78"/>
    </row>
    <row r="79" spans="1:18" ht="128.25">
      <c r="A79" s="3"/>
      <c r="B79" t="str">
        <f>_xlfn.IFNA(VLOOKUP(Tabelle13[[#This Row],[Kriterium (eine genaue Beschreibung befindet sich im Tabellenblatt Kriterienkatalog)]],Kriterienkatalog!C:D,2,FALSE),"")</f>
        <v>5.1.1.1.1</v>
      </c>
      <c r="C79" s="128" t="s">
        <v>96</v>
      </c>
      <c r="D79" s="243" t="s">
        <v>213</v>
      </c>
      <c r="E79" s="244">
        <v>2027</v>
      </c>
      <c r="F79" s="244" t="s">
        <v>193</v>
      </c>
      <c r="G79" s="244" t="s">
        <v>90</v>
      </c>
      <c r="H79" s="245"/>
      <c r="I79" s="244"/>
      <c r="J79" s="244"/>
      <c r="K79" s="245">
        <f>K78*'Zentrale Annahmen'!$C$10+K78</f>
        <v>638144</v>
      </c>
      <c r="L79" s="246">
        <v>0</v>
      </c>
      <c r="M7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638144</v>
      </c>
      <c r="N79" s="245">
        <f>(IF(Tabelle13[[#This Row],[Jahr]]=2023,'Kosten DVC'!$C$55,IF(Tabelle13[[#This Row],[Jahr]]=2024,'Kosten DVC'!$E$55,IF(Tabelle13[[#This Row],[Jahr]]=2025,'Kosten DVC'!$G$55,IF(Tabelle13[[#This Row],[Jahr]]=2026,'Kosten DVC'!$I$55,IF(Tabelle13[[#This Row],[Jahr]]=2027,'Kosten DVC'!$K$55,IF(Tabelle13[[#This Row],[Jahr]]=2028,'Kosten DVC'!$M$55,""))))))*M79)</f>
        <v>615678.55295862444</v>
      </c>
      <c r="O79"/>
      <c r="P79"/>
      <c r="Q79"/>
      <c r="R79"/>
    </row>
    <row r="80" spans="1:18" ht="128.25">
      <c r="A80" s="3"/>
      <c r="B80" t="str">
        <f>_xlfn.IFNA(VLOOKUP(Tabelle13[[#This Row],[Kriterium (eine genaue Beschreibung befindet sich im Tabellenblatt Kriterienkatalog)]],Kriterienkatalog!C:D,2,FALSE),"")</f>
        <v>5.1.1.1.1</v>
      </c>
      <c r="C80" s="128" t="s">
        <v>96</v>
      </c>
      <c r="D80" s="243" t="s">
        <v>213</v>
      </c>
      <c r="E80" s="244">
        <v>2028</v>
      </c>
      <c r="F80" s="244" t="s">
        <v>193</v>
      </c>
      <c r="G80" s="244" t="s">
        <v>90</v>
      </c>
      <c r="H80" s="245"/>
      <c r="I80" s="244"/>
      <c r="J80" s="244"/>
      <c r="K80" s="245">
        <f>K79*'Zentrale Annahmen'!$C$10+K79</f>
        <v>663669.76000000001</v>
      </c>
      <c r="L80" s="246">
        <v>0</v>
      </c>
      <c r="M8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663669.76000000001</v>
      </c>
      <c r="N80" s="245">
        <f>(IF(Tabelle13[[#This Row],[Jahr]]=2023,'Kosten DVC'!$C$55,IF(Tabelle13[[#This Row],[Jahr]]=2024,'Kosten DVC'!$E$55,IF(Tabelle13[[#This Row],[Jahr]]=2025,'Kosten DVC'!$G$55,IF(Tabelle13[[#This Row],[Jahr]]=2026,'Kosten DVC'!$I$55,IF(Tabelle13[[#This Row],[Jahr]]=2027,'Kosten DVC'!$K$55,IF(Tabelle13[[#This Row],[Jahr]]=2028,'Kosten DVC'!$M$55,""))))))*M80)</f>
        <v>634594.34596329974</v>
      </c>
      <c r="O80"/>
      <c r="P80"/>
      <c r="Q80"/>
      <c r="R80"/>
    </row>
    <row r="81" spans="1:21" ht="28.5">
      <c r="A81" s="3"/>
      <c r="B81" t="str">
        <f>_xlfn.IFNA(VLOOKUP(Tabelle13[[#This Row],[Kriterium (eine genaue Beschreibung befindet sich im Tabellenblatt Kriterienkatalog)]],Kriterienkatalog!C:D,2,FALSE),"")</f>
        <v>5.1.1.1.3</v>
      </c>
      <c r="C81" s="128" t="s">
        <v>100</v>
      </c>
      <c r="D81" s="243" t="s">
        <v>214</v>
      </c>
      <c r="E81" s="244">
        <v>2025</v>
      </c>
      <c r="F81" s="244" t="s">
        <v>193</v>
      </c>
      <c r="G81" s="244" t="s">
        <v>89</v>
      </c>
      <c r="H81" s="245"/>
      <c r="I81" s="244"/>
      <c r="J81" s="244"/>
      <c r="K81" s="245">
        <v>525000</v>
      </c>
      <c r="L81" s="246">
        <v>0</v>
      </c>
      <c r="M81" s="351">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525000</v>
      </c>
      <c r="N81" s="245">
        <f>(IF(Tabelle13[[#This Row],[Jahr]]=2023,'Kosten DVC'!$C$55,IF(Tabelle13[[#This Row],[Jahr]]=2024,'Kosten DVC'!$E$55,IF(Tabelle13[[#This Row],[Jahr]]=2025,'Kosten DVC'!$G$55,IF(Tabelle13[[#This Row],[Jahr]]=2026,'Kosten DVC'!$I$55,IF(Tabelle13[[#This Row],[Jahr]]=2027,'Kosten DVC'!$K$55,IF(Tabelle13[[#This Row],[Jahr]]=2028,'Kosten DVC'!$M$55,""))))))*M81)</f>
        <v>515676.06113855389</v>
      </c>
      <c r="O81"/>
      <c r="P81"/>
      <c r="Q81"/>
      <c r="R81"/>
    </row>
    <row r="82" spans="1:21" ht="28.5">
      <c r="A82" s="3"/>
      <c r="B82" t="str">
        <f>_xlfn.IFNA(VLOOKUP(Tabelle13[[#This Row],[Kriterium (eine genaue Beschreibung befindet sich im Tabellenblatt Kriterienkatalog)]],Kriterienkatalog!C:D,2,FALSE),"")</f>
        <v>5.1.1.1.3</v>
      </c>
      <c r="C82" s="128" t="s">
        <v>100</v>
      </c>
      <c r="D82" s="243" t="s">
        <v>214</v>
      </c>
      <c r="E82" s="244">
        <v>2026</v>
      </c>
      <c r="F82" s="244" t="s">
        <v>193</v>
      </c>
      <c r="G82" s="244" t="s">
        <v>89</v>
      </c>
      <c r="H82" s="245"/>
      <c r="I82" s="244"/>
      <c r="J82" s="244"/>
      <c r="K82" s="245">
        <f>K81*'Zentrale Annahmen'!$C$10+K81</f>
        <v>546000</v>
      </c>
      <c r="L82" s="246">
        <v>0</v>
      </c>
      <c r="M82" s="351">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546000</v>
      </c>
      <c r="N82" s="245">
        <f>(IF(Tabelle13[[#This Row],[Jahr]]=2023,'Kosten DVC'!$C$55,IF(Tabelle13[[#This Row],[Jahr]]=2024,'Kosten DVC'!$E$55,IF(Tabelle13[[#This Row],[Jahr]]=2025,'Kosten DVC'!$G$55,IF(Tabelle13[[#This Row],[Jahr]]=2026,'Kosten DVC'!$I$55,IF(Tabelle13[[#This Row],[Jahr]]=2027,'Kosten DVC'!$K$55,IF(Tabelle13[[#This Row],[Jahr]]=2028,'Kosten DVC'!$M$55,""))))))*M82)</f>
        <v>531519.42872556613</v>
      </c>
      <c r="O82"/>
      <c r="P82"/>
      <c r="Q82"/>
      <c r="R82"/>
    </row>
    <row r="83" spans="1:21" ht="28.5">
      <c r="A83" s="3"/>
      <c r="B83" t="str">
        <f>_xlfn.IFNA(VLOOKUP(Tabelle13[[#This Row],[Kriterium (eine genaue Beschreibung befindet sich im Tabellenblatt Kriterienkatalog)]],Kriterienkatalog!C:D,2,FALSE),"")</f>
        <v>5.1.1.1.3</v>
      </c>
      <c r="C83" s="128" t="s">
        <v>100</v>
      </c>
      <c r="D83" s="243" t="s">
        <v>214</v>
      </c>
      <c r="E83" s="244">
        <v>2027</v>
      </c>
      <c r="F83" s="244" t="s">
        <v>193</v>
      </c>
      <c r="G83" s="244" t="s">
        <v>89</v>
      </c>
      <c r="H83" s="245"/>
      <c r="I83" s="244"/>
      <c r="J83" s="244"/>
      <c r="K83" s="245">
        <f>K82*'Zentrale Annahmen'!$C$10+K82</f>
        <v>567840</v>
      </c>
      <c r="L83" s="246">
        <v>0</v>
      </c>
      <c r="M83" s="351">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567840</v>
      </c>
      <c r="N83" s="245">
        <f>(IF(Tabelle13[[#This Row],[Jahr]]=2023,'Kosten DVC'!$C$55,IF(Tabelle13[[#This Row],[Jahr]]=2024,'Kosten DVC'!$E$55,IF(Tabelle13[[#This Row],[Jahr]]=2025,'Kosten DVC'!$G$55,IF(Tabelle13[[#This Row],[Jahr]]=2026,'Kosten DVC'!$I$55,IF(Tabelle13[[#This Row],[Jahr]]=2027,'Kosten DVC'!$K$55,IF(Tabelle13[[#This Row],[Jahr]]=2028,'Kosten DVC'!$M$55,""))))))*M83)</f>
        <v>547849.55983606412</v>
      </c>
      <c r="O83"/>
      <c r="P83"/>
      <c r="Q83"/>
      <c r="R83"/>
    </row>
    <row r="84" spans="1:21" ht="28.5">
      <c r="A84" s="3"/>
      <c r="B84" t="str">
        <f>_xlfn.IFNA(VLOOKUP(Tabelle13[[#This Row],[Kriterium (eine genaue Beschreibung befindet sich im Tabellenblatt Kriterienkatalog)]],Kriterienkatalog!C:D,2,FALSE),"")</f>
        <v>5.1.1.1.3</v>
      </c>
      <c r="C84" s="128" t="s">
        <v>100</v>
      </c>
      <c r="D84" s="243" t="s">
        <v>214</v>
      </c>
      <c r="E84" s="244">
        <v>2028</v>
      </c>
      <c r="F84" s="244" t="s">
        <v>193</v>
      </c>
      <c r="G84" s="244" t="s">
        <v>89</v>
      </c>
      <c r="H84" s="245"/>
      <c r="I84" s="244"/>
      <c r="J84" s="244"/>
      <c r="K84" s="245">
        <f>K83*'Zentrale Annahmen'!$C$10+K83</f>
        <v>590553.59999999998</v>
      </c>
      <c r="L84" s="246">
        <v>0</v>
      </c>
      <c r="M84" s="351">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590553.59999999998</v>
      </c>
      <c r="N84" s="245">
        <f>(IF(Tabelle13[[#This Row],[Jahr]]=2023,'Kosten DVC'!$C$55,IF(Tabelle13[[#This Row],[Jahr]]=2024,'Kosten DVC'!$E$55,IF(Tabelle13[[#This Row],[Jahr]]=2025,'Kosten DVC'!$G$55,IF(Tabelle13[[#This Row],[Jahr]]=2026,'Kosten DVC'!$I$55,IF(Tabelle13[[#This Row],[Jahr]]=2027,'Kosten DVC'!$K$55,IF(Tabelle13[[#This Row],[Jahr]]=2028,'Kosten DVC'!$M$55,""))))))*M84)</f>
        <v>564681.40954361414</v>
      </c>
      <c r="O84"/>
      <c r="P84"/>
      <c r="Q84"/>
      <c r="R84"/>
    </row>
    <row r="85" spans="1:21" ht="128.25">
      <c r="A85" s="3"/>
      <c r="B85" t="str">
        <f>_xlfn.IFNA(VLOOKUP(Tabelle13[[#This Row],[Kriterium (eine genaue Beschreibung befindet sich im Tabellenblatt Kriterienkatalog)]],Kriterienkatalog!C:D,2,FALSE),"")</f>
        <v>5.1.1.1.3</v>
      </c>
      <c r="C85" s="128" t="s">
        <v>100</v>
      </c>
      <c r="D85" s="243" t="s">
        <v>215</v>
      </c>
      <c r="E85" s="244">
        <v>2025</v>
      </c>
      <c r="F85" s="244" t="s">
        <v>193</v>
      </c>
      <c r="G85" s="244" t="s">
        <v>89</v>
      </c>
      <c r="H85" s="245"/>
      <c r="I85" s="244"/>
      <c r="J85" s="244"/>
      <c r="K85" s="245">
        <v>1893120</v>
      </c>
      <c r="L85" s="246">
        <v>0</v>
      </c>
      <c r="M8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1893120</v>
      </c>
      <c r="N85" s="245">
        <f>(IF(Tabelle13[[#This Row],[Jahr]]=2023,'Kosten DVC'!$C$55,IF(Tabelle13[[#This Row],[Jahr]]=2024,'Kosten DVC'!$E$55,IF(Tabelle13[[#This Row],[Jahr]]=2025,'Kosten DVC'!$G$55,IF(Tabelle13[[#This Row],[Jahr]]=2026,'Kosten DVC'!$I$55,IF(Tabelle13[[#This Row],[Jahr]]=2027,'Kosten DVC'!$K$55,IF(Tabelle13[[#This Row],[Jahr]]=2028,'Kosten DVC'!$M$55,""))))))*M85)</f>
        <v>1859498.4092621317</v>
      </c>
      <c r="O85"/>
      <c r="P85"/>
      <c r="Q85"/>
      <c r="R85"/>
    </row>
    <row r="86" spans="1:21" ht="128.25">
      <c r="A86" s="3"/>
      <c r="B86" s="128" t="str">
        <f>_xlfn.IFNA(VLOOKUP(Tabelle13[[#This Row],[Kriterium (eine genaue Beschreibung befindet sich im Tabellenblatt Kriterienkatalog)]],Kriterienkatalog!C:D,2,FALSE),"")</f>
        <v>5.1.1.1.3</v>
      </c>
      <c r="C86" s="128" t="s">
        <v>100</v>
      </c>
      <c r="D86" s="243" t="s">
        <v>216</v>
      </c>
      <c r="E86" s="244">
        <v>2026</v>
      </c>
      <c r="F86" s="244" t="s">
        <v>193</v>
      </c>
      <c r="G86" s="244" t="s">
        <v>89</v>
      </c>
      <c r="H86" s="245"/>
      <c r="I86" s="244"/>
      <c r="J86" s="244"/>
      <c r="K86" s="245">
        <f>K85*'Zentrale Annahmen'!$C$10+K85</f>
        <v>1968844.8</v>
      </c>
      <c r="L86" s="246">
        <v>0</v>
      </c>
      <c r="M8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1968844.8</v>
      </c>
      <c r="N86" s="245">
        <f>(IF(Tabelle13[[#This Row],[Jahr]]=2023,'Kosten DVC'!$C$55,IF(Tabelle13[[#This Row],[Jahr]]=2024,'Kosten DVC'!$E$55,IF(Tabelle13[[#This Row],[Jahr]]=2025,'Kosten DVC'!$G$55,IF(Tabelle13[[#This Row],[Jahr]]=2026,'Kosten DVC'!$I$55,IF(Tabelle13[[#This Row],[Jahr]]=2027,'Kosten DVC'!$K$55,IF(Tabelle13[[#This Row],[Jahr]]=2028,'Kosten DVC'!$M$55,""))))))*M86)</f>
        <v>1916628.687445607</v>
      </c>
      <c r="O86"/>
    </row>
    <row r="87" spans="1:21" ht="128.25">
      <c r="A87" s="3"/>
      <c r="B87" s="128" t="str">
        <f>_xlfn.IFNA(VLOOKUP(Tabelle13[[#This Row],[Kriterium (eine genaue Beschreibung befindet sich im Tabellenblatt Kriterienkatalog)]],Kriterienkatalog!C:D,2,FALSE),"")</f>
        <v>5.1.1.1.3</v>
      </c>
      <c r="C87" s="128" t="s">
        <v>100</v>
      </c>
      <c r="D87" s="243" t="s">
        <v>216</v>
      </c>
      <c r="E87" s="244">
        <v>2027</v>
      </c>
      <c r="F87" s="244" t="s">
        <v>193</v>
      </c>
      <c r="G87" s="244" t="s">
        <v>89</v>
      </c>
      <c r="H87" s="245"/>
      <c r="I87" s="244"/>
      <c r="J87" s="244"/>
      <c r="K87" s="245">
        <f>K86*'Zentrale Annahmen'!$C$10+K86</f>
        <v>2047598.5919999999</v>
      </c>
      <c r="L87" s="246">
        <v>0</v>
      </c>
      <c r="M87"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2047598.5919999999</v>
      </c>
      <c r="N87" s="245">
        <f>(IF(Tabelle13[[#This Row],[Jahr]]=2023,'Kosten DVC'!$C$55,IF(Tabelle13[[#This Row],[Jahr]]=2024,'Kosten DVC'!$E$55,IF(Tabelle13[[#This Row],[Jahr]]=2025,'Kosten DVC'!$G$55,IF(Tabelle13[[#This Row],[Jahr]]=2026,'Kosten DVC'!$I$55,IF(Tabelle13[[#This Row],[Jahr]]=2027,'Kosten DVC'!$K$55,IF(Tabelle13[[#This Row],[Jahr]]=2028,'Kosten DVC'!$M$55,""))))))*M87)</f>
        <v>1975514.2070797135</v>
      </c>
      <c r="O87"/>
    </row>
    <row r="88" spans="1:21" ht="128.25">
      <c r="A88" s="3"/>
      <c r="B88" s="128" t="str">
        <f>_xlfn.IFNA(VLOOKUP(Tabelle13[[#This Row],[Kriterium (eine genaue Beschreibung befindet sich im Tabellenblatt Kriterienkatalog)]],Kriterienkatalog!C:D,2,FALSE),"")</f>
        <v>5.1.1.1.3</v>
      </c>
      <c r="C88" s="128" t="s">
        <v>100</v>
      </c>
      <c r="D88" s="243" t="s">
        <v>215</v>
      </c>
      <c r="E88" s="244">
        <v>2028</v>
      </c>
      <c r="F88" s="244" t="s">
        <v>193</v>
      </c>
      <c r="G88" s="244" t="s">
        <v>89</v>
      </c>
      <c r="H88" s="245"/>
      <c r="I88" s="244"/>
      <c r="J88" s="244"/>
      <c r="K88" s="245">
        <f>K87*'Zentrale Annahmen'!$C$10+K87</f>
        <v>2129502.5356799997</v>
      </c>
      <c r="L88" s="246">
        <v>0</v>
      </c>
      <c r="M8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2129502.5356799997</v>
      </c>
      <c r="N88" s="245">
        <f>(IF(Tabelle13[[#This Row],[Jahr]]=2023,'Kosten DVC'!$C$55,IF(Tabelle13[[#This Row],[Jahr]]=2024,'Kosten DVC'!$E$55,IF(Tabelle13[[#This Row],[Jahr]]=2025,'Kosten DVC'!$G$55,IF(Tabelle13[[#This Row],[Jahr]]=2026,'Kosten DVC'!$I$55,IF(Tabelle13[[#This Row],[Jahr]]=2027,'Kosten DVC'!$K$55,IF(Tabelle13[[#This Row],[Jahr]]=2028,'Kosten DVC'!$M$55,""))))))*M88)</f>
        <v>2036208.8953051558</v>
      </c>
      <c r="O88"/>
    </row>
    <row r="89" spans="1:21" ht="68.25" customHeight="1">
      <c r="A89" s="3"/>
      <c r="B89" s="128" t="str">
        <f>_xlfn.IFNA(VLOOKUP(Tabelle13[[#This Row],[Kriterium (eine genaue Beschreibung befindet sich im Tabellenblatt Kriterienkatalog)]],Kriterienkatalog!C:D,2,FALSE),"")</f>
        <v>5.1.1.1.3</v>
      </c>
      <c r="C89" s="128" t="s">
        <v>100</v>
      </c>
      <c r="D89" s="243" t="s">
        <v>217</v>
      </c>
      <c r="E89" s="244">
        <v>2025</v>
      </c>
      <c r="F89" s="244" t="s">
        <v>193</v>
      </c>
      <c r="G89" s="244" t="s">
        <v>89</v>
      </c>
      <c r="H89" s="245"/>
      <c r="I89" s="244"/>
      <c r="J89" s="244"/>
      <c r="K89" s="245">
        <v>456960</v>
      </c>
      <c r="L89" s="246">
        <v>0</v>
      </c>
      <c r="M8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456960</v>
      </c>
      <c r="N89" s="245">
        <f>(IF(Tabelle13[[#This Row],[Jahr]]=2023,'Kosten DVC'!$C$55,IF(Tabelle13[[#This Row],[Jahr]]=2024,'Kosten DVC'!$E$55,IF(Tabelle13[[#This Row],[Jahr]]=2025,'Kosten DVC'!$G$55,IF(Tabelle13[[#This Row],[Jahr]]=2026,'Kosten DVC'!$I$55,IF(Tabelle13[[#This Row],[Jahr]]=2027,'Kosten DVC'!$K$55,IF(Tabelle13[[#This Row],[Jahr]]=2028,'Kosten DVC'!$M$55,""))))))*M89)</f>
        <v>448844.44361499732</v>
      </c>
    </row>
    <row r="90" spans="1:21" ht="42.75">
      <c r="A90" s="3"/>
      <c r="B90" s="128" t="str">
        <f>_xlfn.IFNA(VLOOKUP(Tabelle13[[#This Row],[Kriterium (eine genaue Beschreibung befindet sich im Tabellenblatt Kriterienkatalog)]],Kriterienkatalog!C:D,2,FALSE),"")</f>
        <v>5.1.1.1.3</v>
      </c>
      <c r="C90" s="128" t="s">
        <v>100</v>
      </c>
      <c r="D90" s="243" t="s">
        <v>217</v>
      </c>
      <c r="E90" s="244">
        <v>2026</v>
      </c>
      <c r="F90" s="244" t="s">
        <v>193</v>
      </c>
      <c r="G90" s="244" t="s">
        <v>89</v>
      </c>
      <c r="H90" s="245"/>
      <c r="I90" s="244"/>
      <c r="J90" s="244"/>
      <c r="K90" s="245">
        <f>K89*'Zentrale Annahmen'!$C$10+K89</f>
        <v>475238.40000000002</v>
      </c>
      <c r="L90" s="246">
        <v>0</v>
      </c>
      <c r="M9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475238.40000000002</v>
      </c>
      <c r="N90" s="245">
        <f>(IF(Tabelle13[[#This Row],[Jahr]]=2023,'Kosten DVC'!$C$55,IF(Tabelle13[[#This Row],[Jahr]]=2024,'Kosten DVC'!$E$55,IF(Tabelle13[[#This Row],[Jahr]]=2025,'Kosten DVC'!$G$55,IF(Tabelle13[[#This Row],[Jahr]]=2026,'Kosten DVC'!$I$55,IF(Tabelle13[[#This Row],[Jahr]]=2027,'Kosten DVC'!$K$55,IF(Tabelle13[[#This Row],[Jahr]]=2028,'Kosten DVC'!$M$55,""))))))*M90)</f>
        <v>462634.51076273277</v>
      </c>
    </row>
    <row r="91" spans="1:21" ht="42.75">
      <c r="A91" s="3"/>
      <c r="B91" s="128" t="str">
        <f>_xlfn.IFNA(VLOOKUP(Tabelle13[[#This Row],[Kriterium (eine genaue Beschreibung befindet sich im Tabellenblatt Kriterienkatalog)]],Kriterienkatalog!C:D,2,FALSE),"")</f>
        <v>5.1.1.1.3</v>
      </c>
      <c r="C91" s="128" t="s">
        <v>100</v>
      </c>
      <c r="D91" s="243" t="s">
        <v>217</v>
      </c>
      <c r="E91" s="244">
        <v>2027</v>
      </c>
      <c r="F91" s="244" t="s">
        <v>193</v>
      </c>
      <c r="G91" s="244" t="s">
        <v>89</v>
      </c>
      <c r="H91" s="245"/>
      <c r="I91" s="244"/>
      <c r="J91" s="244"/>
      <c r="K91" s="245">
        <f>K90*'Zentrale Annahmen'!$C$10+K90</f>
        <v>494247.93600000005</v>
      </c>
      <c r="L91" s="246">
        <v>0</v>
      </c>
      <c r="M9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494247.93600000005</v>
      </c>
      <c r="N91" s="245">
        <f>(IF(Tabelle13[[#This Row],[Jahr]]=2023,'Kosten DVC'!$C$55,IF(Tabelle13[[#This Row],[Jahr]]=2024,'Kosten DVC'!$E$55,IF(Tabelle13[[#This Row],[Jahr]]=2025,'Kosten DVC'!$G$55,IF(Tabelle13[[#This Row],[Jahr]]=2026,'Kosten DVC'!$I$55,IF(Tabelle13[[#This Row],[Jahr]]=2027,'Kosten DVC'!$K$55,IF(Tabelle13[[#This Row],[Jahr]]=2028,'Kosten DVC'!$M$55,""))))))*M91)</f>
        <v>476848.25688131026</v>
      </c>
    </row>
    <row r="92" spans="1:21" ht="42.75">
      <c r="A92" s="3"/>
      <c r="B92" s="128" t="str">
        <f>_xlfn.IFNA(VLOOKUP(Tabelle13[[#This Row],[Kriterium (eine genaue Beschreibung befindet sich im Tabellenblatt Kriterienkatalog)]],Kriterienkatalog!C:D,2,FALSE),"")</f>
        <v>5.1.1.1.3</v>
      </c>
      <c r="C92" s="128" t="s">
        <v>100</v>
      </c>
      <c r="D92" s="243" t="s">
        <v>217</v>
      </c>
      <c r="E92" s="244">
        <v>2028</v>
      </c>
      <c r="F92" s="244" t="s">
        <v>193</v>
      </c>
      <c r="G92" s="244" t="s">
        <v>89</v>
      </c>
      <c r="H92" s="245"/>
      <c r="I92" s="244"/>
      <c r="J92" s="244"/>
      <c r="K92" s="245">
        <f>K91*'Zentrale Annahmen'!$C$10+K91</f>
        <v>514017.85344000004</v>
      </c>
      <c r="L92" s="246">
        <v>0</v>
      </c>
      <c r="M9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514017.85344000004</v>
      </c>
      <c r="N92" s="245">
        <f>(IF(Tabelle13[[#This Row],[Jahr]]=2023,'Kosten DVC'!$C$55,IF(Tabelle13[[#This Row],[Jahr]]=2024,'Kosten DVC'!$E$55,IF(Tabelle13[[#This Row],[Jahr]]=2025,'Kosten DVC'!$G$55,IF(Tabelle13[[#This Row],[Jahr]]=2026,'Kosten DVC'!$I$55,IF(Tabelle13[[#This Row],[Jahr]]=2027,'Kosten DVC'!$K$55,IF(Tabelle13[[#This Row],[Jahr]]=2028,'Kosten DVC'!$M$55,""))))))*M92)</f>
        <v>491498.69886676181</v>
      </c>
    </row>
    <row r="93" spans="1:21" s="30" customFormat="1" ht="57">
      <c r="A93" s="3"/>
      <c r="B93" s="128" t="str">
        <f>_xlfn.IFNA(VLOOKUP(Tabelle13[[#This Row],[Kriterium (eine genaue Beschreibung befindet sich im Tabellenblatt Kriterienkatalog)]],Kriterienkatalog!C:D,2,FALSE),"")</f>
        <v>5.1.1.1.3</v>
      </c>
      <c r="C93" s="128" t="s">
        <v>100</v>
      </c>
      <c r="D93" s="243" t="s">
        <v>218</v>
      </c>
      <c r="E93" s="244">
        <v>2025</v>
      </c>
      <c r="F93" s="244" t="s">
        <v>193</v>
      </c>
      <c r="G93" s="244" t="s">
        <v>89</v>
      </c>
      <c r="H93" s="245"/>
      <c r="I93" s="244"/>
      <c r="J93" s="244"/>
      <c r="K93" s="245">
        <v>538560</v>
      </c>
      <c r="L93" s="246">
        <v>0</v>
      </c>
      <c r="M9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538560</v>
      </c>
      <c r="N93" s="245">
        <f>(IF(Tabelle13[[#This Row],[Jahr]]=2023,'Kosten DVC'!$C$55,IF(Tabelle13[[#This Row],[Jahr]]=2024,'Kosten DVC'!$E$55,IF(Tabelle13[[#This Row],[Jahr]]=2025,'Kosten DVC'!$G$55,IF(Tabelle13[[#This Row],[Jahr]]=2026,'Kosten DVC'!$I$55,IF(Tabelle13[[#This Row],[Jahr]]=2027,'Kosten DVC'!$K$55,IF(Tabelle13[[#This Row],[Jahr]]=2028,'Kosten DVC'!$M$55,""))))))*M93)</f>
        <v>528995.23711767537</v>
      </c>
      <c r="O93" s="1"/>
      <c r="P93" s="1"/>
      <c r="Q93" s="1"/>
      <c r="R93" s="1"/>
      <c r="S93" s="1"/>
      <c r="T93" s="1"/>
      <c r="U93" s="1"/>
    </row>
    <row r="94" spans="1:21" s="30" customFormat="1" ht="57">
      <c r="A94" s="3"/>
      <c r="B94" s="128" t="str">
        <f>_xlfn.IFNA(VLOOKUP(Tabelle13[[#This Row],[Kriterium (eine genaue Beschreibung befindet sich im Tabellenblatt Kriterienkatalog)]],Kriterienkatalog!C:D,2,FALSE),"")</f>
        <v>5.1.1.1.3</v>
      </c>
      <c r="C94" s="128" t="s">
        <v>100</v>
      </c>
      <c r="D94" s="243" t="s">
        <v>218</v>
      </c>
      <c r="E94" s="244">
        <v>2026</v>
      </c>
      <c r="F94" s="244" t="s">
        <v>193</v>
      </c>
      <c r="G94" s="244" t="s">
        <v>89</v>
      </c>
      <c r="H94" s="245"/>
      <c r="I94" s="244"/>
      <c r="J94" s="244"/>
      <c r="K94" s="245">
        <f>K93*'Zentrale Annahmen'!$C$10+K93</f>
        <v>560102.40000000002</v>
      </c>
      <c r="L94" s="246">
        <v>0</v>
      </c>
      <c r="M9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560102.40000000002</v>
      </c>
      <c r="N94" s="245">
        <f>(IF(Tabelle13[[#This Row],[Jahr]]=2023,'Kosten DVC'!$C$55,IF(Tabelle13[[#This Row],[Jahr]]=2024,'Kosten DVC'!$E$55,IF(Tabelle13[[#This Row],[Jahr]]=2025,'Kosten DVC'!$G$55,IF(Tabelle13[[#This Row],[Jahr]]=2026,'Kosten DVC'!$I$55,IF(Tabelle13[[#This Row],[Jahr]]=2027,'Kosten DVC'!$K$55,IF(Tabelle13[[#This Row],[Jahr]]=2028,'Kosten DVC'!$M$55,""))))))*M94)</f>
        <v>545247.81625607784</v>
      </c>
      <c r="O94" s="1"/>
      <c r="P94" s="1"/>
      <c r="Q94" s="1"/>
      <c r="R94" s="1"/>
      <c r="S94" s="1"/>
      <c r="T94" s="1"/>
      <c r="U94" s="1"/>
    </row>
    <row r="95" spans="1:21" s="30" customFormat="1" ht="57">
      <c r="A95" s="3"/>
      <c r="B95" s="128" t="str">
        <f>_xlfn.IFNA(VLOOKUP(Tabelle13[[#This Row],[Kriterium (eine genaue Beschreibung befindet sich im Tabellenblatt Kriterienkatalog)]],Kriterienkatalog!C:D,2,FALSE),"")</f>
        <v>5.1.1.1.3</v>
      </c>
      <c r="C95" s="128" t="s">
        <v>100</v>
      </c>
      <c r="D95" s="243" t="s">
        <v>218</v>
      </c>
      <c r="E95" s="244">
        <v>2027</v>
      </c>
      <c r="F95" s="244" t="s">
        <v>193</v>
      </c>
      <c r="G95" s="244" t="s">
        <v>89</v>
      </c>
      <c r="H95" s="245"/>
      <c r="I95" s="244"/>
      <c r="J95" s="244"/>
      <c r="K95" s="245">
        <f>K94*'Zentrale Annahmen'!$C$10+K94</f>
        <v>582506.49600000004</v>
      </c>
      <c r="L95" s="246">
        <v>0</v>
      </c>
      <c r="M9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582506.49600000004</v>
      </c>
      <c r="N95" s="245">
        <f>(IF(Tabelle13[[#This Row],[Jahr]]=2023,'Kosten DVC'!$C$55,IF(Tabelle13[[#This Row],[Jahr]]=2024,'Kosten DVC'!$E$55,IF(Tabelle13[[#This Row],[Jahr]]=2025,'Kosten DVC'!$G$55,IF(Tabelle13[[#This Row],[Jahr]]=2026,'Kosten DVC'!$I$55,IF(Tabelle13[[#This Row],[Jahr]]=2027,'Kosten DVC'!$K$55,IF(Tabelle13[[#This Row],[Jahr]]=2028,'Kosten DVC'!$M$55,""))))))*M95)</f>
        <v>561999.73132440133</v>
      </c>
      <c r="O95" s="1"/>
      <c r="P95" s="1"/>
      <c r="Q95" s="1"/>
      <c r="R95" s="1"/>
      <c r="S95" s="1"/>
      <c r="T95" s="1"/>
      <c r="U95" s="1"/>
    </row>
    <row r="96" spans="1:21" s="30" customFormat="1" ht="57">
      <c r="A96" s="3"/>
      <c r="B96" s="128" t="str">
        <f>_xlfn.IFNA(VLOOKUP(Tabelle13[[#This Row],[Kriterium (eine genaue Beschreibung befindet sich im Tabellenblatt Kriterienkatalog)]],Kriterienkatalog!C:D,2,FALSE),"")</f>
        <v>5.1.1.1.3</v>
      </c>
      <c r="C96" s="128" t="s">
        <v>100</v>
      </c>
      <c r="D96" s="243" t="s">
        <v>218</v>
      </c>
      <c r="E96" s="244">
        <v>2028</v>
      </c>
      <c r="F96" s="244" t="s">
        <v>193</v>
      </c>
      <c r="G96" s="244" t="s">
        <v>89</v>
      </c>
      <c r="H96" s="248"/>
      <c r="I96" s="249"/>
      <c r="J96" s="249"/>
      <c r="K96" s="245">
        <f>K95*'Zentrale Annahmen'!$C$10+K95</f>
        <v>605806.75584</v>
      </c>
      <c r="L96" s="246">
        <v>0</v>
      </c>
      <c r="M9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605806.75584</v>
      </c>
      <c r="N96" s="245">
        <f>(IF(Tabelle13[[#This Row],[Jahr]]=2023,'Kosten DVC'!$C$55,IF(Tabelle13[[#This Row],[Jahr]]=2024,'Kosten DVC'!$E$55,IF(Tabelle13[[#This Row],[Jahr]]=2025,'Kosten DVC'!$G$55,IF(Tabelle13[[#This Row],[Jahr]]=2026,'Kosten DVC'!$I$55,IF(Tabelle13[[#This Row],[Jahr]]=2027,'Kosten DVC'!$K$55,IF(Tabelle13[[#This Row],[Jahr]]=2028,'Kosten DVC'!$M$55,""))))))*M96)</f>
        <v>579266.32366439782</v>
      </c>
      <c r="O96" s="1"/>
      <c r="P96" s="1"/>
      <c r="Q96" s="1"/>
      <c r="R96" s="1"/>
      <c r="S96" s="1"/>
      <c r="T96" s="1"/>
      <c r="U96" s="1"/>
    </row>
    <row r="97" spans="1:14" ht="28.5">
      <c r="A97" s="3"/>
      <c r="B97" s="128" t="str">
        <f>_xlfn.IFNA(VLOOKUP(Tabelle13[[#This Row],[Kriterium (eine genaue Beschreibung befindet sich im Tabellenblatt Kriterienkatalog)]],Kriterienkatalog!C:D,2,FALSE),"")</f>
        <v>5.1.1.1.2</v>
      </c>
      <c r="C97" s="128" t="s">
        <v>98</v>
      </c>
      <c r="D97" s="243" t="s">
        <v>219</v>
      </c>
      <c r="E97" s="244">
        <v>2025</v>
      </c>
      <c r="F97" s="244" t="s">
        <v>193</v>
      </c>
      <c r="G97" s="244" t="s">
        <v>89</v>
      </c>
      <c r="H97" s="248"/>
      <c r="I97" s="249"/>
      <c r="J97" s="249"/>
      <c r="K97" s="245">
        <v>370000</v>
      </c>
      <c r="L97" s="246">
        <v>0</v>
      </c>
      <c r="M9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370000</v>
      </c>
      <c r="N97" s="245">
        <f>(IF(Tabelle13[[#This Row],[Jahr]]=2023,'Kosten DVC'!$C$55,IF(Tabelle13[[#This Row],[Jahr]]=2024,'Kosten DVC'!$E$55,IF(Tabelle13[[#This Row],[Jahr]]=2025,'Kosten DVC'!$G$55,IF(Tabelle13[[#This Row],[Jahr]]=2026,'Kosten DVC'!$I$55,IF(Tabelle13[[#This Row],[Jahr]]=2027,'Kosten DVC'!$K$55,IF(Tabelle13[[#This Row],[Jahr]]=2028,'Kosten DVC'!$M$55,""))))))*M97)</f>
        <v>363428.84308812371</v>
      </c>
    </row>
    <row r="98" spans="1:14" ht="28.5">
      <c r="A98" s="3"/>
      <c r="B98" s="128" t="str">
        <f>_xlfn.IFNA(VLOOKUP(Tabelle13[[#This Row],[Kriterium (eine genaue Beschreibung befindet sich im Tabellenblatt Kriterienkatalog)]],Kriterienkatalog!C:D,2,FALSE),"")</f>
        <v>5.1.1.1.2</v>
      </c>
      <c r="C98" s="128" t="s">
        <v>98</v>
      </c>
      <c r="D98" s="243" t="s">
        <v>219</v>
      </c>
      <c r="E98" s="244">
        <v>2026</v>
      </c>
      <c r="F98" s="244" t="s">
        <v>193</v>
      </c>
      <c r="G98" s="244" t="s">
        <v>89</v>
      </c>
      <c r="H98" s="248"/>
      <c r="I98" s="249"/>
      <c r="J98" s="249"/>
      <c r="K98" s="245">
        <f>K97*'Zentrale Annahmen'!$C$10+K97</f>
        <v>384800</v>
      </c>
      <c r="L98" s="246">
        <v>0</v>
      </c>
      <c r="M9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384800</v>
      </c>
      <c r="N98" s="245">
        <f>(IF(Tabelle13[[#This Row],[Jahr]]=2023,'Kosten DVC'!$C$55,IF(Tabelle13[[#This Row],[Jahr]]=2024,'Kosten DVC'!$E$55,IF(Tabelle13[[#This Row],[Jahr]]=2025,'Kosten DVC'!$G$55,IF(Tabelle13[[#This Row],[Jahr]]=2026,'Kosten DVC'!$I$55,IF(Tabelle13[[#This Row],[Jahr]]=2027,'Kosten DVC'!$K$55,IF(Tabelle13[[#This Row],[Jahr]]=2028,'Kosten DVC'!$M$55,""))))))*M98)</f>
        <v>374594.64500658942</v>
      </c>
    </row>
    <row r="99" spans="1:14" ht="28.5">
      <c r="B99" s="128" t="str">
        <f>_xlfn.IFNA(VLOOKUP(Tabelle13[[#This Row],[Kriterium (eine genaue Beschreibung befindet sich im Tabellenblatt Kriterienkatalog)]],Kriterienkatalog!C:D,2,FALSE),"")</f>
        <v>5.1.1.1.2</v>
      </c>
      <c r="C99" s="128" t="s">
        <v>98</v>
      </c>
      <c r="D99" s="243" t="s">
        <v>219</v>
      </c>
      <c r="E99" s="244">
        <v>2027</v>
      </c>
      <c r="F99" s="244" t="s">
        <v>193</v>
      </c>
      <c r="G99" s="244" t="s">
        <v>89</v>
      </c>
      <c r="H99" s="248"/>
      <c r="I99" s="249"/>
      <c r="J99" s="249"/>
      <c r="K99" s="245">
        <f>K98*'Zentrale Annahmen'!$C$10+K98</f>
        <v>400192</v>
      </c>
      <c r="L99" s="246">
        <v>0</v>
      </c>
      <c r="M9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400192</v>
      </c>
      <c r="N99" s="245">
        <f>(IF(Tabelle13[[#This Row],[Jahr]]=2023,'Kosten DVC'!$C$55,IF(Tabelle13[[#This Row],[Jahr]]=2024,'Kosten DVC'!$E$55,IF(Tabelle13[[#This Row],[Jahr]]=2025,'Kosten DVC'!$G$55,IF(Tabelle13[[#This Row],[Jahr]]=2026,'Kosten DVC'!$I$55,IF(Tabelle13[[#This Row],[Jahr]]=2027,'Kosten DVC'!$K$55,IF(Tabelle13[[#This Row],[Jahr]]=2028,'Kosten DVC'!$M$55,""))))))*M99)</f>
        <v>386103.49931303563</v>
      </c>
    </row>
    <row r="100" spans="1:14" ht="28.5">
      <c r="B100" s="128" t="str">
        <f>_xlfn.IFNA(VLOOKUP(Tabelle13[[#This Row],[Kriterium (eine genaue Beschreibung befindet sich im Tabellenblatt Kriterienkatalog)]],Kriterienkatalog!C:D,2,FALSE),"")</f>
        <v>5.1.1.1.2</v>
      </c>
      <c r="C100" s="128" t="s">
        <v>98</v>
      </c>
      <c r="D100" s="243" t="s">
        <v>219</v>
      </c>
      <c r="E100" s="244">
        <v>2028</v>
      </c>
      <c r="F100" s="244" t="s">
        <v>193</v>
      </c>
      <c r="G100" s="244" t="s">
        <v>89</v>
      </c>
      <c r="H100" s="248"/>
      <c r="I100" s="249"/>
      <c r="J100" s="249"/>
      <c r="K100" s="245">
        <f>K99*'Zentrale Annahmen'!$C$10+K99</f>
        <v>416199.67999999999</v>
      </c>
      <c r="L100" s="246">
        <v>0</v>
      </c>
      <c r="M10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416199.67999999999</v>
      </c>
      <c r="N100" s="245">
        <f>(IF(Tabelle13[[#This Row],[Jahr]]=2023,'Kosten DVC'!$C$55,IF(Tabelle13[[#This Row],[Jahr]]=2024,'Kosten DVC'!$E$55,IF(Tabelle13[[#This Row],[Jahr]]=2025,'Kosten DVC'!$G$55,IF(Tabelle13[[#This Row],[Jahr]]=2026,'Kosten DVC'!$I$55,IF(Tabelle13[[#This Row],[Jahr]]=2027,'Kosten DVC'!$K$55,IF(Tabelle13[[#This Row],[Jahr]]=2028,'Kosten DVC'!$M$55,""))))))*M100)</f>
        <v>397965.94577359472</v>
      </c>
    </row>
    <row r="101" spans="1:14" ht="28.5">
      <c r="B101" s="128" t="str">
        <f>_xlfn.IFNA(VLOOKUP(Tabelle13[[#This Row],[Kriterium (eine genaue Beschreibung befindet sich im Tabellenblatt Kriterienkatalog)]],Kriterienkatalog!C:D,2,FALSE),"")</f>
        <v>5.2.1.8</v>
      </c>
      <c r="C101" s="128" t="s">
        <v>161</v>
      </c>
      <c r="D101" s="243" t="s">
        <v>220</v>
      </c>
      <c r="E101" s="244">
        <v>2025</v>
      </c>
      <c r="F101" s="244" t="s">
        <v>193</v>
      </c>
      <c r="G101" s="244" t="s">
        <v>89</v>
      </c>
      <c r="H101" s="248"/>
      <c r="I101" s="249"/>
      <c r="J101" s="249"/>
      <c r="K101" s="245">
        <v>150000</v>
      </c>
      <c r="L101" s="246">
        <v>0</v>
      </c>
      <c r="M10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150000</v>
      </c>
      <c r="N101" s="245">
        <f>(IF(Tabelle13[[#This Row],[Jahr]]=2023,'Kosten DVC'!$C$55,IF(Tabelle13[[#This Row],[Jahr]]=2024,'Kosten DVC'!$E$55,IF(Tabelle13[[#This Row],[Jahr]]=2025,'Kosten DVC'!$G$55,IF(Tabelle13[[#This Row],[Jahr]]=2026,'Kosten DVC'!$I$55,IF(Tabelle13[[#This Row],[Jahr]]=2027,'Kosten DVC'!$K$55,IF(Tabelle13[[#This Row],[Jahr]]=2028,'Kosten DVC'!$M$55,""))))))*M101)</f>
        <v>147336.01746815824</v>
      </c>
    </row>
    <row r="102" spans="1:14" ht="28.5">
      <c r="B102" s="128" t="str">
        <f>_xlfn.IFNA(VLOOKUP(Tabelle13[[#This Row],[Kriterium (eine genaue Beschreibung befindet sich im Tabellenblatt Kriterienkatalog)]],Kriterienkatalog!C:D,2,FALSE),"")</f>
        <v>5.2.1.8</v>
      </c>
      <c r="C102" s="128" t="s">
        <v>161</v>
      </c>
      <c r="D102" s="243" t="s">
        <v>220</v>
      </c>
      <c r="E102" s="244">
        <v>2026</v>
      </c>
      <c r="F102" s="244" t="s">
        <v>193</v>
      </c>
      <c r="G102" s="244" t="s">
        <v>89</v>
      </c>
      <c r="H102" s="248"/>
      <c r="I102" s="249"/>
      <c r="J102" s="249"/>
      <c r="K102" s="245">
        <f>K101*'Zentrale Annahmen'!$C$10+K101</f>
        <v>156000</v>
      </c>
      <c r="L102" s="246">
        <v>0</v>
      </c>
      <c r="M10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156000</v>
      </c>
      <c r="N102" s="245">
        <f>(IF(Tabelle13[[#This Row],[Jahr]]=2023,'Kosten DVC'!$C$55,IF(Tabelle13[[#This Row],[Jahr]]=2024,'Kosten DVC'!$E$55,IF(Tabelle13[[#This Row],[Jahr]]=2025,'Kosten DVC'!$G$55,IF(Tabelle13[[#This Row],[Jahr]]=2026,'Kosten DVC'!$I$55,IF(Tabelle13[[#This Row],[Jahr]]=2027,'Kosten DVC'!$K$55,IF(Tabelle13[[#This Row],[Jahr]]=2028,'Kosten DVC'!$M$55,""))))))*M102)</f>
        <v>151862.69392159031</v>
      </c>
    </row>
    <row r="103" spans="1:14" ht="28.5">
      <c r="B103" s="128" t="str">
        <f>_xlfn.IFNA(VLOOKUP(Tabelle13[[#This Row],[Kriterium (eine genaue Beschreibung befindet sich im Tabellenblatt Kriterienkatalog)]],Kriterienkatalog!C:D,2,FALSE),"")</f>
        <v>5.2.1.8</v>
      </c>
      <c r="C103" s="128" t="s">
        <v>161</v>
      </c>
      <c r="D103" s="243" t="s">
        <v>220</v>
      </c>
      <c r="E103" s="244">
        <v>2027</v>
      </c>
      <c r="F103" s="244" t="s">
        <v>193</v>
      </c>
      <c r="G103" s="244" t="s">
        <v>89</v>
      </c>
      <c r="H103" s="248"/>
      <c r="I103" s="249"/>
      <c r="J103" s="249"/>
      <c r="K103" s="245">
        <f>K102*'Zentrale Annahmen'!$C$10+K102</f>
        <v>162240</v>
      </c>
      <c r="L103" s="246">
        <v>0</v>
      </c>
      <c r="M10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162240</v>
      </c>
      <c r="N103" s="245">
        <f>(IF(Tabelle13[[#This Row],[Jahr]]=2023,'Kosten DVC'!$C$55,IF(Tabelle13[[#This Row],[Jahr]]=2024,'Kosten DVC'!$E$55,IF(Tabelle13[[#This Row],[Jahr]]=2025,'Kosten DVC'!$G$55,IF(Tabelle13[[#This Row],[Jahr]]=2026,'Kosten DVC'!$I$55,IF(Tabelle13[[#This Row],[Jahr]]=2027,'Kosten DVC'!$K$55,IF(Tabelle13[[#This Row],[Jahr]]=2028,'Kosten DVC'!$M$55,""))))))*M103)</f>
        <v>156528.44566744688</v>
      </c>
    </row>
    <row r="104" spans="1:14" ht="28.5">
      <c r="B104" s="128" t="str">
        <f>_xlfn.IFNA(VLOOKUP(Tabelle13[[#This Row],[Kriterium (eine genaue Beschreibung befindet sich im Tabellenblatt Kriterienkatalog)]],Kriterienkatalog!C:D,2,FALSE),"")</f>
        <v>5.2.1.8</v>
      </c>
      <c r="C104" s="128" t="s">
        <v>161</v>
      </c>
      <c r="D104" s="243" t="s">
        <v>220</v>
      </c>
      <c r="E104" s="244">
        <v>2028</v>
      </c>
      <c r="F104" s="244" t="s">
        <v>193</v>
      </c>
      <c r="G104" s="244" t="s">
        <v>89</v>
      </c>
      <c r="H104" s="248"/>
      <c r="I104" s="249"/>
      <c r="J104" s="249"/>
      <c r="K104" s="245">
        <f>K103*'Zentrale Annahmen'!$C$10+K103</f>
        <v>168729.60000000001</v>
      </c>
      <c r="L104" s="246">
        <v>0</v>
      </c>
      <c r="M104"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168729.60000000001</v>
      </c>
      <c r="N104" s="245">
        <f>(IF(Tabelle13[[#This Row],[Jahr]]=2023,'Kosten DVC'!$C$55,IF(Tabelle13[[#This Row],[Jahr]]=2024,'Kosten DVC'!$E$55,IF(Tabelle13[[#This Row],[Jahr]]=2025,'Kosten DVC'!$G$55,IF(Tabelle13[[#This Row],[Jahr]]=2026,'Kosten DVC'!$I$55,IF(Tabelle13[[#This Row],[Jahr]]=2027,'Kosten DVC'!$K$55,IF(Tabelle13[[#This Row],[Jahr]]=2028,'Kosten DVC'!$M$55,""))))))*M104)</f>
        <v>161337.54558388976</v>
      </c>
    </row>
    <row r="105" spans="1:14" ht="85.5">
      <c r="B105" s="128" t="str">
        <f>_xlfn.IFNA(VLOOKUP(Tabelle13[[#This Row],[Kriterium (eine genaue Beschreibung befindet sich im Tabellenblatt Kriterienkatalog)]],Kriterienkatalog!C:D,2,FALSE),"")</f>
        <v>5.1.1.1.1</v>
      </c>
      <c r="C105" s="128" t="s">
        <v>96</v>
      </c>
      <c r="D105" s="243" t="s">
        <v>221</v>
      </c>
      <c r="E105" s="244">
        <v>2025</v>
      </c>
      <c r="F105" s="244" t="s">
        <v>193</v>
      </c>
      <c r="G105" s="244" t="s">
        <v>90</v>
      </c>
      <c r="H105" s="248"/>
      <c r="I105" s="249"/>
      <c r="J105" s="249"/>
      <c r="K105" s="245">
        <v>640000</v>
      </c>
      <c r="L105" s="246">
        <v>0</v>
      </c>
      <c r="M105"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640000</v>
      </c>
      <c r="N105" s="245">
        <f>(IF(Tabelle13[[#This Row],[Jahr]]=2023,'Kosten DVC'!$C$55,IF(Tabelle13[[#This Row],[Jahr]]=2024,'Kosten DVC'!$E$55,IF(Tabelle13[[#This Row],[Jahr]]=2025,'Kosten DVC'!$G$55,IF(Tabelle13[[#This Row],[Jahr]]=2026,'Kosten DVC'!$I$55,IF(Tabelle13[[#This Row],[Jahr]]=2027,'Kosten DVC'!$K$55,IF(Tabelle13[[#This Row],[Jahr]]=2028,'Kosten DVC'!$M$55,""))))))*M105)</f>
        <v>628633.67453080858</v>
      </c>
    </row>
    <row r="106" spans="1:14" ht="85.5">
      <c r="B106" s="128" t="str">
        <f>_xlfn.IFNA(VLOOKUP(Tabelle13[[#This Row],[Kriterium (eine genaue Beschreibung befindet sich im Tabellenblatt Kriterienkatalog)]],Kriterienkatalog!C:D,2,FALSE),"")</f>
        <v>5.1.1.1.1</v>
      </c>
      <c r="C106" s="128" t="s">
        <v>96</v>
      </c>
      <c r="D106" s="243" t="s">
        <v>221</v>
      </c>
      <c r="E106" s="244">
        <v>2026</v>
      </c>
      <c r="F106" s="244" t="s">
        <v>193</v>
      </c>
      <c r="G106" s="244" t="s">
        <v>90</v>
      </c>
      <c r="H106" s="248"/>
      <c r="I106" s="249"/>
      <c r="J106" s="249"/>
      <c r="K106" s="245">
        <f>K105*'Zentrale Annahmen'!$C$10+K105</f>
        <v>665600</v>
      </c>
      <c r="L106" s="246">
        <v>0</v>
      </c>
      <c r="M106"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665600</v>
      </c>
      <c r="N106" s="245">
        <f>(IF(Tabelle13[[#This Row],[Jahr]]=2023,'Kosten DVC'!$C$55,IF(Tabelle13[[#This Row],[Jahr]]=2024,'Kosten DVC'!$E$55,IF(Tabelle13[[#This Row],[Jahr]]=2025,'Kosten DVC'!$G$55,IF(Tabelle13[[#This Row],[Jahr]]=2026,'Kosten DVC'!$I$55,IF(Tabelle13[[#This Row],[Jahr]]=2027,'Kosten DVC'!$K$55,IF(Tabelle13[[#This Row],[Jahr]]=2028,'Kosten DVC'!$M$55,""))))))*M106)</f>
        <v>647947.49406545202</v>
      </c>
    </row>
    <row r="107" spans="1:14" ht="85.5">
      <c r="B107" s="128" t="str">
        <f>_xlfn.IFNA(VLOOKUP(Tabelle13[[#This Row],[Kriterium (eine genaue Beschreibung befindet sich im Tabellenblatt Kriterienkatalog)]],Kriterienkatalog!C:D,2,FALSE),"")</f>
        <v>5.1.1.1.1</v>
      </c>
      <c r="C107" s="128" t="s">
        <v>96</v>
      </c>
      <c r="D107" s="243" t="s">
        <v>221</v>
      </c>
      <c r="E107" s="244">
        <v>2027</v>
      </c>
      <c r="F107" s="244" t="s">
        <v>193</v>
      </c>
      <c r="G107" s="244" t="s">
        <v>90</v>
      </c>
      <c r="H107" s="248"/>
      <c r="I107" s="249"/>
      <c r="J107" s="249"/>
      <c r="K107" s="245">
        <f>K106*'Zentrale Annahmen'!$C$10+K106</f>
        <v>692224</v>
      </c>
      <c r="L107" s="246">
        <v>0</v>
      </c>
      <c r="M107"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692224</v>
      </c>
      <c r="N107" s="245">
        <f>(IF(Tabelle13[[#This Row],[Jahr]]=2023,'Kosten DVC'!$C$55,IF(Tabelle13[[#This Row],[Jahr]]=2024,'Kosten DVC'!$E$55,IF(Tabelle13[[#This Row],[Jahr]]=2025,'Kosten DVC'!$G$55,IF(Tabelle13[[#This Row],[Jahr]]=2026,'Kosten DVC'!$I$55,IF(Tabelle13[[#This Row],[Jahr]]=2027,'Kosten DVC'!$K$55,IF(Tabelle13[[#This Row],[Jahr]]=2028,'Kosten DVC'!$M$55,""))))))*M107)</f>
        <v>667854.70151444001</v>
      </c>
    </row>
    <row r="108" spans="1:14" ht="85.5">
      <c r="B108" s="128" t="str">
        <f>_xlfn.IFNA(VLOOKUP(Tabelle13[[#This Row],[Kriterium (eine genaue Beschreibung befindet sich im Tabellenblatt Kriterienkatalog)]],Kriterienkatalog!C:D,2,FALSE),"")</f>
        <v>5.1.1.1.1</v>
      </c>
      <c r="C108" s="128" t="s">
        <v>96</v>
      </c>
      <c r="D108" s="243" t="s">
        <v>221</v>
      </c>
      <c r="E108" s="244">
        <v>2028</v>
      </c>
      <c r="F108" s="244" t="s">
        <v>193</v>
      </c>
      <c r="G108" s="244" t="s">
        <v>90</v>
      </c>
      <c r="H108" s="248"/>
      <c r="I108" s="249"/>
      <c r="J108" s="249"/>
      <c r="K108" s="245">
        <f>K107*'Zentrale Annahmen'!$C$10+K107</f>
        <v>719912.95999999996</v>
      </c>
      <c r="L108" s="246">
        <v>0</v>
      </c>
      <c r="M108"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719912.95999999996</v>
      </c>
      <c r="N108" s="245">
        <f>(IF(Tabelle13[[#This Row],[Jahr]]=2023,'Kosten DVC'!$C$55,IF(Tabelle13[[#This Row],[Jahr]]=2024,'Kosten DVC'!$E$55,IF(Tabelle13[[#This Row],[Jahr]]=2025,'Kosten DVC'!$G$55,IF(Tabelle13[[#This Row],[Jahr]]=2026,'Kosten DVC'!$I$55,IF(Tabelle13[[#This Row],[Jahr]]=2027,'Kosten DVC'!$K$55,IF(Tabelle13[[#This Row],[Jahr]]=2028,'Kosten DVC'!$M$55,""))))))*M108)</f>
        <v>688373.52782459627</v>
      </c>
    </row>
    <row r="109" spans="1:14" ht="42.75">
      <c r="B109" s="128" t="str">
        <f>_xlfn.IFNA(VLOOKUP(Tabelle13[[#This Row],[Kriterium (eine genaue Beschreibung befindet sich im Tabellenblatt Kriterienkatalog)]],Kriterienkatalog!C:D,2,FALSE),"")</f>
        <v>5.1.1.1.2</v>
      </c>
      <c r="C109" s="128" t="s">
        <v>98</v>
      </c>
      <c r="D109" s="243" t="s">
        <v>222</v>
      </c>
      <c r="E109" s="244">
        <v>2024</v>
      </c>
      <c r="F109" s="244" t="s">
        <v>193</v>
      </c>
      <c r="G109" s="244" t="s">
        <v>89</v>
      </c>
      <c r="H109" s="248"/>
      <c r="I109" s="249"/>
      <c r="J109" s="249"/>
      <c r="K109" s="245">
        <f>'Zentrale Annahmen'!C15*3</f>
        <v>376395</v>
      </c>
      <c r="L109" s="246">
        <v>0</v>
      </c>
      <c r="M109"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376395</v>
      </c>
      <c r="N109" s="245">
        <f>(IF(Tabelle13[[#This Row],[Jahr]]=2023,'Kosten DVC'!$C$55,IF(Tabelle13[[#This Row],[Jahr]]=2024,'Kosten DVC'!$E$55,IF(Tabelle13[[#This Row],[Jahr]]=2025,'Kosten DVC'!$G$55,IF(Tabelle13[[#This Row],[Jahr]]=2026,'Kosten DVC'!$I$55,IF(Tabelle13[[#This Row],[Jahr]]=2027,'Kosten DVC'!$K$55,IF(Tabelle13[[#This Row],[Jahr]]=2028,'Kosten DVC'!$M$55,""))))))*M109)</f>
        <v>373037.66105054517</v>
      </c>
    </row>
    <row r="110" spans="1:14" ht="42.75">
      <c r="B110" s="128" t="str">
        <f>_xlfn.IFNA(VLOOKUP(Tabelle13[[#This Row],[Kriterium (eine genaue Beschreibung befindet sich im Tabellenblatt Kriterienkatalog)]],Kriterienkatalog!C:D,2,FALSE),"")</f>
        <v>5.1.1.1.2</v>
      </c>
      <c r="C110" s="128" t="s">
        <v>98</v>
      </c>
      <c r="D110" s="243" t="s">
        <v>222</v>
      </c>
      <c r="E110" s="244">
        <v>2025</v>
      </c>
      <c r="F110" s="244" t="s">
        <v>193</v>
      </c>
      <c r="G110" s="244" t="s">
        <v>89</v>
      </c>
      <c r="H110" s="248"/>
      <c r="I110" s="249"/>
      <c r="J110" s="249"/>
      <c r="K110" s="245">
        <f>'Zentrale Annahmen'!C15*3</f>
        <v>376395</v>
      </c>
      <c r="L110" s="246">
        <v>0</v>
      </c>
      <c r="M110"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376395</v>
      </c>
      <c r="N110" s="245">
        <f>(IF(Tabelle13[[#This Row],[Jahr]]=2023,'Kosten DVC'!$C$55,IF(Tabelle13[[#This Row],[Jahr]]=2024,'Kosten DVC'!$E$55,IF(Tabelle13[[#This Row],[Jahr]]=2025,'Kosten DVC'!$G$55,IF(Tabelle13[[#This Row],[Jahr]]=2026,'Kosten DVC'!$I$55,IF(Tabelle13[[#This Row],[Jahr]]=2027,'Kosten DVC'!$K$55,IF(Tabelle13[[#This Row],[Jahr]]=2028,'Kosten DVC'!$M$55,""))))))*M110)</f>
        <v>369710.2686328495</v>
      </c>
    </row>
    <row r="111" spans="1:14" ht="42.75">
      <c r="B111" s="128" t="str">
        <f>_xlfn.IFNA(VLOOKUP(Tabelle13[[#This Row],[Kriterium (eine genaue Beschreibung befindet sich im Tabellenblatt Kriterienkatalog)]],Kriterienkatalog!C:D,2,FALSE),"")</f>
        <v>5.1.1.1.2</v>
      </c>
      <c r="C111" s="128" t="s">
        <v>98</v>
      </c>
      <c r="D111" s="243" t="s">
        <v>222</v>
      </c>
      <c r="E111" s="244">
        <v>2026</v>
      </c>
      <c r="F111" s="244" t="s">
        <v>193</v>
      </c>
      <c r="G111" s="244" t="s">
        <v>89</v>
      </c>
      <c r="H111" s="248"/>
      <c r="I111" s="249"/>
      <c r="J111" s="249"/>
      <c r="K111" s="245">
        <f>'Zentrale Annahmen'!C15*3</f>
        <v>376395</v>
      </c>
      <c r="L111" s="246">
        <v>0</v>
      </c>
      <c r="M111"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376395</v>
      </c>
      <c r="N111" s="245">
        <f>(IF(Tabelle13[[#This Row],[Jahr]]=2023,'Kosten DVC'!$C$55,IF(Tabelle13[[#This Row],[Jahr]]=2024,'Kosten DVC'!$E$55,IF(Tabelle13[[#This Row],[Jahr]]=2025,'Kosten DVC'!$G$55,IF(Tabelle13[[#This Row],[Jahr]]=2026,'Kosten DVC'!$I$55,IF(Tabelle13[[#This Row],[Jahr]]=2027,'Kosten DVC'!$K$55,IF(Tabelle13[[#This Row],[Jahr]]=2028,'Kosten DVC'!$M$55,""))))))*M111)</f>
        <v>366412.55563216016</v>
      </c>
    </row>
    <row r="112" spans="1:14" ht="42.75">
      <c r="B112" s="128" t="str">
        <f>_xlfn.IFNA(VLOOKUP(Tabelle13[[#This Row],[Kriterium (eine genaue Beschreibung befindet sich im Tabellenblatt Kriterienkatalog)]],Kriterienkatalog!C:D,2,FALSE),"")</f>
        <v>5.1.1.1.2</v>
      </c>
      <c r="C112" s="128" t="s">
        <v>98</v>
      </c>
      <c r="D112" s="243" t="s">
        <v>223</v>
      </c>
      <c r="E112" s="244">
        <v>2027</v>
      </c>
      <c r="F112" s="244" t="s">
        <v>193</v>
      </c>
      <c r="G112" s="244" t="s">
        <v>89</v>
      </c>
      <c r="H112" s="248"/>
      <c r="I112" s="249"/>
      <c r="J112" s="249"/>
      <c r="K112" s="245">
        <f>'Zentrale Annahmen'!C15*5</f>
        <v>627325</v>
      </c>
      <c r="L112" s="465">
        <v>0</v>
      </c>
      <c r="M112"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627325</v>
      </c>
      <c r="N112" s="245">
        <f>(IF(Tabelle13[[#This Row],[Jahr]]=2023,'Kosten DVC'!$C$55,IF(Tabelle13[[#This Row],[Jahr]]=2024,'Kosten DVC'!$E$55,IF(Tabelle13[[#This Row],[Jahr]]=2025,'Kosten DVC'!$G$55,IF(Tabelle13[[#This Row],[Jahr]]=2026,'Kosten DVC'!$I$55,IF(Tabelle13[[#This Row],[Jahr]]=2027,'Kosten DVC'!$K$55,IF(Tabelle13[[#This Row],[Jahr]]=2028,'Kosten DVC'!$M$55,""))))))*M112)</f>
        <v>605240.42886052211</v>
      </c>
    </row>
    <row r="113" spans="2:14" ht="42.75">
      <c r="B113" s="128" t="str">
        <f>_xlfn.IFNA(VLOOKUP(Tabelle13[[#This Row],[Kriterium (eine genaue Beschreibung befindet sich im Tabellenblatt Kriterienkatalog)]],Kriterienkatalog!C:D,2,FALSE),"")</f>
        <v>5.1.1.1.2</v>
      </c>
      <c r="C113" s="128" t="s">
        <v>98</v>
      </c>
      <c r="D113" s="243" t="s">
        <v>223</v>
      </c>
      <c r="E113" s="244">
        <v>2028</v>
      </c>
      <c r="F113" s="244" t="s">
        <v>193</v>
      </c>
      <c r="G113" s="244" t="s">
        <v>89</v>
      </c>
      <c r="H113" s="248"/>
      <c r="I113" s="249"/>
      <c r="J113" s="249"/>
      <c r="K113" s="245">
        <f>'Zentrale Annahmen'!C15*5</f>
        <v>627325</v>
      </c>
      <c r="L113" s="465">
        <v>0</v>
      </c>
      <c r="M113" s="245">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627325</v>
      </c>
      <c r="N113" s="245">
        <f>(IF(Tabelle13[[#This Row],[Jahr]]=2023,'Kosten DVC'!$C$55,IF(Tabelle13[[#This Row],[Jahr]]=2024,'Kosten DVC'!$E$55,IF(Tabelle13[[#This Row],[Jahr]]=2025,'Kosten DVC'!$G$55,IF(Tabelle13[[#This Row],[Jahr]]=2026,'Kosten DVC'!$I$55,IF(Tabelle13[[#This Row],[Jahr]]=2027,'Kosten DVC'!$K$55,IF(Tabelle13[[#This Row],[Jahr]]=2028,'Kosten DVC'!$M$55,""))))))*M113)</f>
        <v>599841.85219080502</v>
      </c>
    </row>
    <row r="114" spans="2:14" ht="14.25">
      <c r="B114" s="128" t="str">
        <f>_xlfn.IFNA(VLOOKUP(Tabelle13[[#This Row],[Kriterium (eine genaue Beschreibung befindet sich im Tabellenblatt Kriterienkatalog)]],Kriterienkatalog!C:D,2,FALSE),"")</f>
        <v>5.1.2.1</v>
      </c>
      <c r="C114" s="128" t="s">
        <v>134</v>
      </c>
      <c r="D114" s="48" t="s">
        <v>224</v>
      </c>
      <c r="E114" s="244">
        <v>2025</v>
      </c>
      <c r="F114" s="244" t="s">
        <v>225</v>
      </c>
      <c r="G114" s="244" t="s">
        <v>89</v>
      </c>
      <c r="H114" s="248"/>
      <c r="I114" s="249"/>
      <c r="J114" s="249"/>
      <c r="K114" s="245">
        <f>'Zentrale Annahmen'!C57+'Zentrale Annahmen'!C59+'Zentrale Annahmen'!C61</f>
        <v>135000</v>
      </c>
      <c r="L114" s="246">
        <v>0</v>
      </c>
      <c r="M114"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-135000</v>
      </c>
      <c r="N114" s="245">
        <f>(IF(Tabelle13[[#This Row],[Jahr]]=2023,'Kosten DVC'!$C$55,IF(Tabelle13[[#This Row],[Jahr]]=2024,'Kosten DVC'!$E$55,IF(Tabelle13[[#This Row],[Jahr]]=2025,'Kosten DVC'!$G$55,IF(Tabelle13[[#This Row],[Jahr]]=2026,'Kosten DVC'!$I$55,IF(Tabelle13[[#This Row],[Jahr]]=2027,'Kosten DVC'!$K$55,IF(Tabelle13[[#This Row],[Jahr]]=2028,'Kosten DVC'!$M$55,""))))))*M114)</f>
        <v>-132602.41572134243</v>
      </c>
    </row>
    <row r="115" spans="2:14" ht="28.5">
      <c r="B115" s="128" t="str">
        <f>_xlfn.IFNA(VLOOKUP(Tabelle13[[#This Row],[Kriterium (eine genaue Beschreibung befindet sich im Tabellenblatt Kriterienkatalog)]],Kriterienkatalog!C:D,2,FALSE),"")</f>
        <v>5.2.1.8</v>
      </c>
      <c r="C115" s="128" t="s">
        <v>162</v>
      </c>
      <c r="D115" s="48" t="s">
        <v>224</v>
      </c>
      <c r="E115" s="244">
        <v>2025</v>
      </c>
      <c r="F115" s="244" t="s">
        <v>225</v>
      </c>
      <c r="G115" s="244" t="s">
        <v>89</v>
      </c>
      <c r="H115" s="248"/>
      <c r="I115" s="249"/>
      <c r="J115" s="249"/>
      <c r="K115" s="245">
        <f>'Zentrale Annahmen'!C58+'Zentrale Annahmen'!C60+'Zentrale Annahmen'!C62</f>
        <v>20000</v>
      </c>
      <c r="L115" s="246">
        <v>0</v>
      </c>
      <c r="M115"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-20000</v>
      </c>
      <c r="N115" s="245">
        <f>(IF(Tabelle13[[#This Row],[Jahr]]=2023,'Kosten DVC'!$C$55,IF(Tabelle13[[#This Row],[Jahr]]=2024,'Kosten DVC'!$E$55,IF(Tabelle13[[#This Row],[Jahr]]=2025,'Kosten DVC'!$G$55,IF(Tabelle13[[#This Row],[Jahr]]=2026,'Kosten DVC'!$I$55,IF(Tabelle13[[#This Row],[Jahr]]=2027,'Kosten DVC'!$K$55,IF(Tabelle13[[#This Row],[Jahr]]=2028,'Kosten DVC'!$M$55,""))))))*M115)</f>
        <v>-19644.802329087768</v>
      </c>
    </row>
    <row r="116" spans="2:14" ht="14.25">
      <c r="B116" s="128" t="str">
        <f>_xlfn.IFNA(VLOOKUP(Tabelle13[[#This Row],[Kriterium (eine genaue Beschreibung befindet sich im Tabellenblatt Kriterienkatalog)]],Kriterienkatalog!C:D,2,FALSE),"")</f>
        <v>5.1.2.1</v>
      </c>
      <c r="C116" s="128" t="s">
        <v>134</v>
      </c>
      <c r="D116" s="48" t="s">
        <v>224</v>
      </c>
      <c r="E116" s="244">
        <v>2026</v>
      </c>
      <c r="F116" s="244" t="s">
        <v>225</v>
      </c>
      <c r="G116" s="244" t="s">
        <v>89</v>
      </c>
      <c r="H116" s="248"/>
      <c r="I116" s="249"/>
      <c r="J116" s="249"/>
      <c r="K116" s="245">
        <f>'Zentrale Annahmen'!D57+'Zentrale Annahmen'!D59+'Zentrale Annahmen'!D61</f>
        <v>2425000</v>
      </c>
      <c r="L116" s="246">
        <v>0</v>
      </c>
      <c r="M116"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-2425000</v>
      </c>
      <c r="N116" s="245">
        <f>(IF(Tabelle13[[#This Row],[Jahr]]=2023,'Kosten DVC'!$C$55,IF(Tabelle13[[#This Row],[Jahr]]=2024,'Kosten DVC'!$E$55,IF(Tabelle13[[#This Row],[Jahr]]=2025,'Kosten DVC'!$G$55,IF(Tabelle13[[#This Row],[Jahr]]=2026,'Kosten DVC'!$I$55,IF(Tabelle13[[#This Row],[Jahr]]=2027,'Kosten DVC'!$K$55,IF(Tabelle13[[#This Row],[Jahr]]=2028,'Kosten DVC'!$M$55,""))))))*M116)</f>
        <v>-2360686.1074349778</v>
      </c>
    </row>
    <row r="117" spans="2:14" ht="28.5">
      <c r="B117" s="128" t="str">
        <f>_xlfn.IFNA(VLOOKUP(Tabelle13[[#This Row],[Kriterium (eine genaue Beschreibung befindet sich im Tabellenblatt Kriterienkatalog)]],Kriterienkatalog!C:D,2,FALSE),"")</f>
        <v>5.2.1.8</v>
      </c>
      <c r="C117" s="128" t="s">
        <v>162</v>
      </c>
      <c r="D117" s="48" t="s">
        <v>224</v>
      </c>
      <c r="E117" s="244">
        <v>2026</v>
      </c>
      <c r="F117" s="244" t="s">
        <v>225</v>
      </c>
      <c r="G117" s="244" t="s">
        <v>89</v>
      </c>
      <c r="H117" s="248"/>
      <c r="I117" s="249"/>
      <c r="J117" s="249"/>
      <c r="K117" s="245">
        <f>'Zentrale Annahmen'!D58+'Zentrale Annahmen'!D60+'Zentrale Annahmen'!D62</f>
        <v>360000</v>
      </c>
      <c r="L117" s="246">
        <v>0</v>
      </c>
      <c r="M117"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-360000</v>
      </c>
      <c r="N117" s="245">
        <f>(IF(Tabelle13[[#This Row],[Jahr]]=2023,'Kosten DVC'!$C$55,IF(Tabelle13[[#This Row],[Jahr]]=2024,'Kosten DVC'!$E$55,IF(Tabelle13[[#This Row],[Jahr]]=2025,'Kosten DVC'!$G$55,IF(Tabelle13[[#This Row],[Jahr]]=2026,'Kosten DVC'!$I$55,IF(Tabelle13[[#This Row],[Jahr]]=2027,'Kosten DVC'!$K$55,IF(Tabelle13[[#This Row],[Jahr]]=2028,'Kosten DVC'!$M$55,""))))))*M117)</f>
        <v>-350452.37058828532</v>
      </c>
    </row>
    <row r="118" spans="2:14" ht="14.25">
      <c r="B118" s="128" t="str">
        <f>_xlfn.IFNA(VLOOKUP(Tabelle13[[#This Row],[Kriterium (eine genaue Beschreibung befindet sich im Tabellenblatt Kriterienkatalog)]],Kriterienkatalog!C:D,2,FALSE),"")</f>
        <v>5.1.2.1</v>
      </c>
      <c r="C118" s="128" t="s">
        <v>134</v>
      </c>
      <c r="D118" s="48" t="s">
        <v>224</v>
      </c>
      <c r="E118" s="244">
        <v>2027</v>
      </c>
      <c r="F118" s="244" t="s">
        <v>225</v>
      </c>
      <c r="G118" s="244" t="s">
        <v>89</v>
      </c>
      <c r="H118" s="248"/>
      <c r="I118" s="249"/>
      <c r="J118" s="249"/>
      <c r="K118" s="245">
        <f>'Zentrale Annahmen'!E57+'Zentrale Annahmen'!E59+'Zentrale Annahmen'!E61</f>
        <v>12450000</v>
      </c>
      <c r="L118" s="246">
        <v>0</v>
      </c>
      <c r="M118"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-12450000</v>
      </c>
      <c r="N118" s="245">
        <f>(IF(Tabelle13[[#This Row],[Jahr]]=2023,'Kosten DVC'!$C$55,IF(Tabelle13[[#This Row],[Jahr]]=2024,'Kosten DVC'!$E$55,IF(Tabelle13[[#This Row],[Jahr]]=2025,'Kosten DVC'!$G$55,IF(Tabelle13[[#This Row],[Jahr]]=2026,'Kosten DVC'!$I$55,IF(Tabelle13[[#This Row],[Jahr]]=2027,'Kosten DVC'!$K$55,IF(Tabelle13[[#This Row],[Jahr]]=2028,'Kosten DVC'!$M$55,""))))))*M118)</f>
        <v>-12011705.797335513</v>
      </c>
    </row>
    <row r="119" spans="2:14" ht="28.5">
      <c r="B119" s="128" t="str">
        <f>_xlfn.IFNA(VLOOKUP(Tabelle13[[#This Row],[Kriterium (eine genaue Beschreibung befindet sich im Tabellenblatt Kriterienkatalog)]],Kriterienkatalog!C:D,2,FALSE),"")</f>
        <v>5.2.1.8</v>
      </c>
      <c r="C119" s="128" t="s">
        <v>162</v>
      </c>
      <c r="D119" s="48" t="s">
        <v>224</v>
      </c>
      <c r="E119" s="244">
        <v>2027</v>
      </c>
      <c r="F119" s="244" t="s">
        <v>225</v>
      </c>
      <c r="G119" s="244" t="s">
        <v>89</v>
      </c>
      <c r="H119" s="248"/>
      <c r="I119" s="249"/>
      <c r="J119" s="249"/>
      <c r="K119" s="245">
        <f>'Zentrale Annahmen'!E58+'Zentrale Annahmen'!E60+'Zentrale Annahmen'!E62</f>
        <v>1845000</v>
      </c>
      <c r="L119" s="246">
        <v>0</v>
      </c>
      <c r="M119"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-1845000</v>
      </c>
      <c r="N119" s="245">
        <f>(IF(Tabelle13[[#This Row],[Jahr]]=2023,'Kosten DVC'!$C$55,IF(Tabelle13[[#This Row],[Jahr]]=2024,'Kosten DVC'!$E$55,IF(Tabelle13[[#This Row],[Jahr]]=2025,'Kosten DVC'!$G$55,IF(Tabelle13[[#This Row],[Jahr]]=2026,'Kosten DVC'!$I$55,IF(Tabelle13[[#This Row],[Jahr]]=2027,'Kosten DVC'!$K$55,IF(Tabelle13[[#This Row],[Jahr]]=2028,'Kosten DVC'!$M$55,""))))))*M119)</f>
        <v>-1780047.9675569495</v>
      </c>
    </row>
    <row r="120" spans="2:14" ht="14.25">
      <c r="B120" s="128" t="str">
        <f>_xlfn.IFNA(VLOOKUP(Tabelle13[[#This Row],[Kriterium (eine genaue Beschreibung befindet sich im Tabellenblatt Kriterienkatalog)]],Kriterienkatalog!C:D,2,FALSE),"")</f>
        <v>5.1.2.1</v>
      </c>
      <c r="C120" s="128" t="s">
        <v>134</v>
      </c>
      <c r="D120" s="48" t="s">
        <v>224</v>
      </c>
      <c r="E120" s="244">
        <v>2028</v>
      </c>
      <c r="F120" s="244" t="s">
        <v>225</v>
      </c>
      <c r="G120" s="244" t="s">
        <v>89</v>
      </c>
      <c r="H120" s="248"/>
      <c r="I120" s="249"/>
      <c r="J120" s="249"/>
      <c r="K120" s="245">
        <f>'Zentrale Annahmen'!F57+'Zentrale Annahmen'!F59+'Zentrale Annahmen'!F61</f>
        <v>30600000</v>
      </c>
      <c r="L120" s="246">
        <v>0</v>
      </c>
      <c r="M120"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-30600000</v>
      </c>
      <c r="N120" s="245">
        <f>(IF(Tabelle13[[#This Row],[Jahr]]=2023,'Kosten DVC'!$C$55,IF(Tabelle13[[#This Row],[Jahr]]=2024,'Kosten DVC'!$E$55,IF(Tabelle13[[#This Row],[Jahr]]=2025,'Kosten DVC'!$G$55,IF(Tabelle13[[#This Row],[Jahr]]=2026,'Kosten DVC'!$I$55,IF(Tabelle13[[#This Row],[Jahr]]=2027,'Kosten DVC'!$K$55,IF(Tabelle13[[#This Row],[Jahr]]=2028,'Kosten DVC'!$M$55,""))))))*M120)</f>
        <v>-29259412.070360072</v>
      </c>
    </row>
    <row r="121" spans="2:14" ht="28.5">
      <c r="B121" s="128" t="str">
        <f>_xlfn.IFNA(VLOOKUP(Tabelle13[[#This Row],[Kriterium (eine genaue Beschreibung befindet sich im Tabellenblatt Kriterienkatalog)]],Kriterienkatalog!C:D,2,FALSE),"")</f>
        <v>5.2.1.8</v>
      </c>
      <c r="C121" s="128" t="s">
        <v>162</v>
      </c>
      <c r="D121" s="48" t="s">
        <v>224</v>
      </c>
      <c r="E121" s="244">
        <v>2028</v>
      </c>
      <c r="F121" s="244" t="s">
        <v>225</v>
      </c>
      <c r="G121" s="244" t="s">
        <v>89</v>
      </c>
      <c r="H121" s="248"/>
      <c r="I121" s="249"/>
      <c r="J121" s="249"/>
      <c r="K121" s="245">
        <f>'Zentrale Annahmen'!F58+'Zentrale Annahmen'!F60+'Zentrale Annahmen'!F62</f>
        <v>4540000</v>
      </c>
      <c r="L121" s="246">
        <v>0</v>
      </c>
      <c r="M121" s="247">
        <f>IF(Tabelle13[[#This Row],[Kosten / Nutzen]]="kosten",((Tabelle13[[#This Row],[Tagessatz / Kosten]]*Tabelle13[[#This Row],[Tage pro Jahr / Anzahl]]*Tabelle13[[#This Row],[Menge ]])+Tabelle13[[#This Row],[alternative Angabe Kosten]])*(1+Tabelle13[[#This Row],[Riskofaktor (in %)]]),((Tabelle13[[#This Row],[Tagessatz / Kosten]]*Tabelle13[[#This Row],[Tage pro Jahr / Anzahl]])+Tabelle13[[#This Row],[alternative Angabe Kosten]])*(1+Tabelle13[[#This Row],[Riskofaktor (in %)]])*-1)</f>
        <v>-4540000</v>
      </c>
      <c r="N121" s="245">
        <f>(IF(Tabelle13[[#This Row],[Jahr]]=2023,'Kosten DVC'!$C$55,IF(Tabelle13[[#This Row],[Jahr]]=2024,'Kosten DVC'!$E$55,IF(Tabelle13[[#This Row],[Jahr]]=2025,'Kosten DVC'!$G$55,IF(Tabelle13[[#This Row],[Jahr]]=2026,'Kosten DVC'!$I$55,IF(Tabelle13[[#This Row],[Jahr]]=2027,'Kosten DVC'!$K$55,IF(Tabelle13[[#This Row],[Jahr]]=2028,'Kosten DVC'!$M$55,""))))))*M121)</f>
        <v>-4341102.3137070173</v>
      </c>
    </row>
  </sheetData>
  <mergeCells count="1">
    <mergeCell ref="C1:F1"/>
  </mergeCells>
  <dataValidations count="2">
    <dataValidation type="list" allowBlank="1" showInputMessage="1" showErrorMessage="1" sqref="G4:G121" xr:uid="{00000000-0002-0000-0300-000000000000}">
      <formula1>"hw,nhw"</formula1>
    </dataValidation>
    <dataValidation type="list" allowBlank="1" showInputMessage="1" showErrorMessage="1" sqref="F4:F121" xr:uid="{00000000-0002-0000-0300-000001000000}">
      <formula1>"Kosten,Nutzen"</formula1>
    </dataValidation>
  </dataValidations>
  <pageMargins left="0.7" right="0.7" top="0.78740157499999996" bottom="0.78740157499999996" header="0.3" footer="0.3"/>
  <pageSetup paperSize="9" scale="25" orientation="portrait" horizontalDpi="1200" verticalDpi="1200" r:id="rId1"/>
  <colBreaks count="1" manualBreakCount="1">
    <brk id="15" min="2" max="76" man="1"/>
  </colBreak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Kriterienkatalog!$C$6:$C$48</xm:f>
          </x14:formula1>
          <xm:sqref>C4:C121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AC42"/>
  <sheetViews>
    <sheetView zoomScale="60" zoomScaleNormal="60" workbookViewId="0" xr3:uid="{F9CF3CF3-643B-5BE6-8B46-32C596A47465}"/>
  </sheetViews>
  <sheetFormatPr defaultColWidth="11.28515625" defaultRowHeight="14.25" outlineLevelCol="1"/>
  <cols>
    <col min="2" max="2" width="27.28515625" customWidth="1"/>
    <col min="3" max="3" width="105.28515625" customWidth="1"/>
    <col min="4" max="4" width="17.7109375" bestFit="1" customWidth="1"/>
    <col min="5" max="5" width="2.28515625" customWidth="1"/>
    <col min="6" max="11" width="25.85546875" customWidth="1" outlineLevel="1"/>
    <col min="13" max="13" width="25" bestFit="1" customWidth="1"/>
    <col min="14" max="14" width="132.85546875" style="129" customWidth="1"/>
  </cols>
  <sheetData>
    <row r="1" spans="1:29" ht="21.4" thickBot="1">
      <c r="A1" s="160" t="s">
        <v>226</v>
      </c>
    </row>
    <row r="2" spans="1:29" ht="21.4" thickBot="1">
      <c r="A2" s="394" t="s">
        <v>227</v>
      </c>
      <c r="B2" s="395"/>
      <c r="C2" s="227">
        <f>N7</f>
        <v>68</v>
      </c>
    </row>
    <row r="3" spans="1:29" ht="14.65" thickTop="1"/>
    <row r="6" spans="1:29" s="164" customFormat="1" ht="15.75">
      <c r="A6" s="161"/>
      <c r="B6" s="162"/>
      <c r="C6" s="162"/>
      <c r="D6" s="162"/>
      <c r="E6" s="162"/>
      <c r="F6" s="396" t="s">
        <v>228</v>
      </c>
      <c r="G6" s="397"/>
      <c r="H6" s="397"/>
      <c r="I6" s="397"/>
      <c r="J6" s="397"/>
      <c r="K6" s="398"/>
      <c r="L6" s="163"/>
      <c r="M6" s="391" t="s">
        <v>229</v>
      </c>
      <c r="N6" s="393"/>
      <c r="O6" s="163"/>
      <c r="P6" s="163"/>
      <c r="Q6" s="163"/>
      <c r="R6" s="163"/>
      <c r="S6" s="163"/>
      <c r="T6" s="163"/>
      <c r="U6" s="163"/>
      <c r="V6" s="163"/>
      <c r="W6" s="163"/>
      <c r="X6" s="163"/>
      <c r="Y6" s="163"/>
      <c r="Z6" s="163"/>
      <c r="AA6" s="163"/>
      <c r="AB6" s="163"/>
      <c r="AC6" s="163"/>
    </row>
    <row r="7" spans="1:29" ht="15.75">
      <c r="A7" s="165" t="s">
        <v>230</v>
      </c>
      <c r="B7" s="166" t="s">
        <v>231</v>
      </c>
      <c r="C7" s="167" t="s">
        <v>232</v>
      </c>
      <c r="D7" s="168" t="s">
        <v>233</v>
      </c>
      <c r="E7" s="169"/>
      <c r="F7" s="170" t="s">
        <v>234</v>
      </c>
      <c r="G7" s="171" t="s">
        <v>235</v>
      </c>
      <c r="H7" s="171" t="s">
        <v>236</v>
      </c>
      <c r="I7" s="171" t="s">
        <v>237</v>
      </c>
      <c r="J7" s="171" t="s">
        <v>238</v>
      </c>
      <c r="K7" s="172" t="s">
        <v>239</v>
      </c>
      <c r="M7" s="173" t="s">
        <v>227</v>
      </c>
      <c r="N7" s="228">
        <f>N13+N20+N29+N24</f>
        <v>68</v>
      </c>
    </row>
    <row r="8" spans="1:29" ht="15.75">
      <c r="A8" s="175"/>
      <c r="B8" s="169"/>
      <c r="C8" s="169"/>
      <c r="D8" s="169"/>
      <c r="E8" s="169"/>
      <c r="F8" s="169"/>
      <c r="G8" s="169"/>
      <c r="H8" s="169"/>
      <c r="I8" s="169"/>
      <c r="J8" s="169"/>
      <c r="K8" s="169"/>
      <c r="M8" s="174"/>
      <c r="N8" s="229"/>
    </row>
    <row r="9" spans="1:29" ht="15.75">
      <c r="A9" s="176" t="s">
        <v>240</v>
      </c>
      <c r="B9" s="396" t="s">
        <v>241</v>
      </c>
      <c r="C9" s="397"/>
      <c r="D9" s="397"/>
      <c r="E9" s="397"/>
      <c r="F9" s="397"/>
      <c r="G9" s="397"/>
      <c r="H9" s="397"/>
      <c r="I9" s="397"/>
      <c r="J9" s="397"/>
      <c r="K9" s="398"/>
      <c r="M9" s="166" t="s">
        <v>242</v>
      </c>
      <c r="N9" s="230" t="s">
        <v>243</v>
      </c>
    </row>
    <row r="10" spans="1:29" ht="409.5" customHeight="1">
      <c r="A10" s="177" t="s">
        <v>244</v>
      </c>
      <c r="B10" s="178" t="s">
        <v>245</v>
      </c>
      <c r="C10" s="179" t="s">
        <v>246</v>
      </c>
      <c r="D10" s="180">
        <v>0.1</v>
      </c>
      <c r="E10" s="181"/>
      <c r="F10" s="182" t="s">
        <v>247</v>
      </c>
      <c r="G10" s="182" t="s">
        <v>248</v>
      </c>
      <c r="H10" s="183" t="s">
        <v>249</v>
      </c>
      <c r="I10" s="182" t="s">
        <v>250</v>
      </c>
      <c r="J10" s="182" t="s">
        <v>251</v>
      </c>
      <c r="K10" s="183" t="s">
        <v>252</v>
      </c>
      <c r="M10" s="97">
        <v>6</v>
      </c>
      <c r="N10" s="231" t="s">
        <v>253</v>
      </c>
    </row>
    <row r="11" spans="1:29" ht="213.75">
      <c r="A11" s="177" t="s">
        <v>254</v>
      </c>
      <c r="B11" s="185" t="s">
        <v>255</v>
      </c>
      <c r="C11" s="186" t="s">
        <v>256</v>
      </c>
      <c r="D11" s="180">
        <v>0.1</v>
      </c>
      <c r="E11" s="179"/>
      <c r="F11" s="187" t="s">
        <v>257</v>
      </c>
      <c r="G11" s="187" t="s">
        <v>258</v>
      </c>
      <c r="H11" s="187" t="s">
        <v>259</v>
      </c>
      <c r="I11" s="187" t="s">
        <v>260</v>
      </c>
      <c r="J11" s="187" t="s">
        <v>261</v>
      </c>
      <c r="K11" s="187" t="s">
        <v>262</v>
      </c>
      <c r="M11" s="97">
        <v>10</v>
      </c>
      <c r="N11" s="231" t="s">
        <v>263</v>
      </c>
    </row>
    <row r="12" spans="1:29" ht="327.75">
      <c r="A12" s="177" t="s">
        <v>264</v>
      </c>
      <c r="B12" s="185" t="s">
        <v>265</v>
      </c>
      <c r="C12" s="186" t="s">
        <v>266</v>
      </c>
      <c r="D12" s="180">
        <v>0.1</v>
      </c>
      <c r="E12" s="179"/>
      <c r="F12" s="187" t="s">
        <v>267</v>
      </c>
      <c r="G12" s="187" t="s">
        <v>268</v>
      </c>
      <c r="H12" s="187" t="s">
        <v>269</v>
      </c>
      <c r="I12" s="187" t="s">
        <v>270</v>
      </c>
      <c r="J12" s="187" t="s">
        <v>271</v>
      </c>
      <c r="K12" s="187" t="s">
        <v>272</v>
      </c>
      <c r="M12" s="97">
        <v>8</v>
      </c>
      <c r="N12" s="231" t="s">
        <v>273</v>
      </c>
    </row>
    <row r="13" spans="1:29" ht="15.75">
      <c r="A13" s="175"/>
      <c r="B13" s="169"/>
      <c r="C13" s="169"/>
      <c r="D13" s="169"/>
      <c r="E13" s="169"/>
      <c r="F13" s="169"/>
      <c r="G13" s="169"/>
      <c r="H13" s="169"/>
      <c r="I13" s="169"/>
      <c r="J13" s="169"/>
      <c r="K13" s="169"/>
      <c r="M13" s="188" t="s">
        <v>274</v>
      </c>
      <c r="N13" s="232">
        <f>((M10*$D$10)+(M11*$D$11)+(M12*$D$12))*10</f>
        <v>24.000000000000004</v>
      </c>
    </row>
    <row r="14" spans="1:29" ht="15.75">
      <c r="A14" s="175"/>
      <c r="B14" s="169"/>
      <c r="C14" s="169"/>
      <c r="D14" s="169"/>
      <c r="E14" s="169"/>
      <c r="F14" s="169"/>
      <c r="G14" s="169"/>
      <c r="H14" s="169"/>
      <c r="I14" s="169"/>
      <c r="J14" s="169"/>
      <c r="K14" s="169"/>
      <c r="M14" s="189"/>
      <c r="N14" s="233"/>
    </row>
    <row r="15" spans="1:29" ht="15.75">
      <c r="A15" s="190" t="s">
        <v>275</v>
      </c>
      <c r="B15" s="396" t="s">
        <v>276</v>
      </c>
      <c r="C15" s="397"/>
      <c r="D15" s="397"/>
      <c r="E15" s="397"/>
      <c r="F15" s="397"/>
      <c r="G15" s="397"/>
      <c r="H15" s="397"/>
      <c r="I15" s="397"/>
      <c r="J15" s="397"/>
      <c r="K15" s="398"/>
      <c r="M15" s="191"/>
      <c r="N15" s="234"/>
    </row>
    <row r="16" spans="1:29" ht="174" customHeight="1">
      <c r="A16" s="192" t="s">
        <v>277</v>
      </c>
      <c r="B16" s="193" t="s">
        <v>278</v>
      </c>
      <c r="C16" s="194" t="s">
        <v>279</v>
      </c>
      <c r="D16" s="195">
        <v>0.15</v>
      </c>
      <c r="E16" s="184"/>
      <c r="F16" s="196" t="s">
        <v>280</v>
      </c>
      <c r="G16" s="196" t="s">
        <v>281</v>
      </c>
      <c r="H16" s="196" t="s">
        <v>282</v>
      </c>
      <c r="I16" s="196" t="s">
        <v>283</v>
      </c>
      <c r="J16" s="197" t="s">
        <v>284</v>
      </c>
      <c r="K16" s="196" t="s">
        <v>285</v>
      </c>
      <c r="M16" s="97">
        <v>4</v>
      </c>
      <c r="N16" s="231" t="s">
        <v>286</v>
      </c>
    </row>
    <row r="17" spans="1:14" ht="165" customHeight="1">
      <c r="A17" s="192" t="s">
        <v>287</v>
      </c>
      <c r="B17" s="185" t="s">
        <v>288</v>
      </c>
      <c r="C17" s="186" t="s">
        <v>289</v>
      </c>
      <c r="D17" s="180">
        <v>0.15</v>
      </c>
      <c r="E17" s="181"/>
      <c r="F17" s="187" t="s">
        <v>280</v>
      </c>
      <c r="G17" s="187" t="s">
        <v>290</v>
      </c>
      <c r="H17" s="187" t="s">
        <v>291</v>
      </c>
      <c r="I17" s="187" t="s">
        <v>292</v>
      </c>
      <c r="J17" s="187" t="s">
        <v>293</v>
      </c>
      <c r="K17" s="187" t="s">
        <v>294</v>
      </c>
      <c r="M17" s="97">
        <v>6</v>
      </c>
      <c r="N17" s="231" t="s">
        <v>295</v>
      </c>
    </row>
    <row r="18" spans="1:14" ht="327.75">
      <c r="A18" s="192" t="s">
        <v>296</v>
      </c>
      <c r="B18" s="185" t="s">
        <v>297</v>
      </c>
      <c r="C18" s="186" t="s">
        <v>298</v>
      </c>
      <c r="D18" s="180">
        <v>0.05</v>
      </c>
      <c r="E18" s="181"/>
      <c r="F18" s="187" t="s">
        <v>280</v>
      </c>
      <c r="G18" s="187" t="s">
        <v>299</v>
      </c>
      <c r="H18" s="187" t="s">
        <v>300</v>
      </c>
      <c r="I18" s="187" t="s">
        <v>301</v>
      </c>
      <c r="J18" s="187" t="s">
        <v>302</v>
      </c>
      <c r="K18" s="187" t="s">
        <v>303</v>
      </c>
      <c r="L18" s="163"/>
      <c r="M18" s="97">
        <v>10</v>
      </c>
      <c r="N18" s="231" t="s">
        <v>304</v>
      </c>
    </row>
    <row r="19" spans="1:14" ht="313.5">
      <c r="A19" s="192" t="s">
        <v>305</v>
      </c>
      <c r="B19" s="185" t="s">
        <v>306</v>
      </c>
      <c r="C19" s="186" t="s">
        <v>307</v>
      </c>
      <c r="D19" s="180">
        <v>0.05</v>
      </c>
      <c r="E19" s="181"/>
      <c r="F19" s="198" t="s">
        <v>308</v>
      </c>
      <c r="G19" s="198" t="s">
        <v>309</v>
      </c>
      <c r="H19" s="198" t="s">
        <v>310</v>
      </c>
      <c r="I19" s="198" t="s">
        <v>311</v>
      </c>
      <c r="J19" s="198" t="s">
        <v>312</v>
      </c>
      <c r="K19" s="198" t="s">
        <v>313</v>
      </c>
      <c r="M19" s="97">
        <v>6</v>
      </c>
      <c r="N19" s="231" t="s">
        <v>314</v>
      </c>
    </row>
    <row r="20" spans="1:14" ht="15.75">
      <c r="A20" s="175"/>
      <c r="B20" s="169"/>
      <c r="C20" s="169"/>
      <c r="D20" s="169"/>
      <c r="E20" s="169"/>
      <c r="F20" s="169"/>
      <c r="G20" s="169"/>
      <c r="H20" s="169"/>
      <c r="I20" s="169"/>
      <c r="J20" s="169"/>
      <c r="K20" s="169"/>
      <c r="M20" s="188" t="s">
        <v>242</v>
      </c>
      <c r="N20" s="232">
        <f>((M16*$D$16)+(M17*$D$17)+(M18*$D$18)+(M19*$D$19))*10</f>
        <v>23</v>
      </c>
    </row>
    <row r="21" spans="1:14" ht="15.75">
      <c r="A21" s="175"/>
      <c r="B21" s="169"/>
      <c r="C21" s="169"/>
      <c r="D21" s="169"/>
      <c r="E21" s="169"/>
      <c r="F21" s="169"/>
      <c r="G21" s="169"/>
      <c r="H21" s="169"/>
      <c r="I21" s="169"/>
      <c r="J21" s="169"/>
      <c r="K21" s="169"/>
      <c r="M21" s="189"/>
      <c r="N21" s="233"/>
    </row>
    <row r="22" spans="1:14" ht="15.75">
      <c r="A22" s="192" t="s">
        <v>315</v>
      </c>
      <c r="B22" s="391" t="s">
        <v>316</v>
      </c>
      <c r="C22" s="392"/>
      <c r="D22" s="392"/>
      <c r="E22" s="392"/>
      <c r="F22" s="392"/>
      <c r="G22" s="392"/>
      <c r="H22" s="392"/>
      <c r="I22" s="392"/>
      <c r="J22" s="392"/>
      <c r="K22" s="393"/>
      <c r="M22" s="199"/>
      <c r="N22" s="235"/>
    </row>
    <row r="23" spans="1:14" ht="99.75">
      <c r="A23" s="190" t="s">
        <v>317</v>
      </c>
      <c r="B23" s="185" t="s">
        <v>318</v>
      </c>
      <c r="C23" s="186" t="s">
        <v>319</v>
      </c>
      <c r="D23" s="180">
        <v>0.15</v>
      </c>
      <c r="E23" s="179"/>
      <c r="F23" s="198" t="s">
        <v>320</v>
      </c>
      <c r="G23" s="198" t="s">
        <v>321</v>
      </c>
      <c r="H23" s="198" t="s">
        <v>322</v>
      </c>
      <c r="I23" s="198" t="s">
        <v>323</v>
      </c>
      <c r="J23" s="198" t="s">
        <v>324</v>
      </c>
      <c r="K23" s="198" t="s">
        <v>325</v>
      </c>
      <c r="M23" s="97">
        <v>6</v>
      </c>
      <c r="N23" s="231" t="s">
        <v>326</v>
      </c>
    </row>
    <row r="24" spans="1:14" ht="15.75">
      <c r="M24" s="188" t="s">
        <v>242</v>
      </c>
      <c r="N24" s="232">
        <f>(M23*$D$23)*10</f>
        <v>9</v>
      </c>
    </row>
    <row r="26" spans="1:14" ht="15.75">
      <c r="A26" s="192" t="s">
        <v>327</v>
      </c>
      <c r="B26" s="391" t="s">
        <v>328</v>
      </c>
      <c r="C26" s="392"/>
      <c r="D26" s="392"/>
      <c r="E26" s="392"/>
      <c r="F26" s="392"/>
      <c r="G26" s="392"/>
      <c r="H26" s="392"/>
      <c r="I26" s="392"/>
      <c r="J26" s="392"/>
      <c r="K26" s="393"/>
      <c r="M26" s="200"/>
      <c r="N26" s="236"/>
    </row>
    <row r="27" spans="1:14" ht="253.5" customHeight="1">
      <c r="A27" s="190" t="s">
        <v>329</v>
      </c>
      <c r="B27" s="185" t="s">
        <v>330</v>
      </c>
      <c r="C27" s="186" t="s">
        <v>331</v>
      </c>
      <c r="D27" s="180">
        <v>0.1</v>
      </c>
      <c r="E27" s="179"/>
      <c r="F27" s="198" t="s">
        <v>332</v>
      </c>
      <c r="G27" s="198" t="s">
        <v>333</v>
      </c>
      <c r="H27" s="198" t="s">
        <v>334</v>
      </c>
      <c r="I27" s="198" t="s">
        <v>335</v>
      </c>
      <c r="J27" s="198" t="s">
        <v>336</v>
      </c>
      <c r="K27" s="198" t="s">
        <v>337</v>
      </c>
      <c r="M27" s="97">
        <v>10</v>
      </c>
      <c r="N27" s="231" t="s">
        <v>338</v>
      </c>
    </row>
    <row r="28" spans="1:14" ht="85.9" thickBot="1">
      <c r="A28" s="190" t="s">
        <v>339</v>
      </c>
      <c r="B28" s="185" t="s">
        <v>340</v>
      </c>
      <c r="C28" s="186" t="s">
        <v>341</v>
      </c>
      <c r="D28" s="180">
        <v>0.05</v>
      </c>
      <c r="E28" s="181"/>
      <c r="F28" s="198" t="s">
        <v>342</v>
      </c>
      <c r="G28" s="198" t="s">
        <v>343</v>
      </c>
      <c r="H28" s="198" t="s">
        <v>344</v>
      </c>
      <c r="I28" s="198" t="s">
        <v>345</v>
      </c>
      <c r="J28" s="198" t="s">
        <v>346</v>
      </c>
      <c r="K28" s="198" t="s">
        <v>347</v>
      </c>
      <c r="M28" s="98">
        <v>4</v>
      </c>
      <c r="N28" s="237" t="s">
        <v>348</v>
      </c>
    </row>
    <row r="29" spans="1:14" ht="15.75">
      <c r="M29" s="188" t="s">
        <v>242</v>
      </c>
      <c r="N29" s="232">
        <f>((M27*$D$27)+(M28*$D$28))*10</f>
        <v>12</v>
      </c>
    </row>
    <row r="30" spans="1:14" s="36" customFormat="1" ht="15.75">
      <c r="A30" s="201"/>
      <c r="B30" s="201"/>
      <c r="C30" s="202"/>
      <c r="D30" s="202"/>
      <c r="E30" s="202"/>
      <c r="F30" s="201"/>
      <c r="G30" s="203"/>
      <c r="H30" s="203"/>
      <c r="I30" s="201"/>
      <c r="J30" s="201"/>
      <c r="K30" s="163"/>
      <c r="L30" s="163"/>
      <c r="M30" s="189"/>
      <c r="N30" s="233"/>
    </row>
    <row r="31" spans="1:14" ht="15.75">
      <c r="M31" s="175"/>
      <c r="N31" s="233"/>
    </row>
    <row r="32" spans="1:14" ht="15.75" customHeight="1"/>
    <row r="42" spans="1:14" s="36" customFormat="1" ht="28.5" customHeight="1">
      <c r="A42" s="201"/>
      <c r="B42" s="201"/>
      <c r="C42" s="202"/>
      <c r="D42" s="202"/>
      <c r="E42" s="202"/>
      <c r="F42" s="201"/>
      <c r="G42" s="203"/>
      <c r="H42" s="203"/>
      <c r="I42" s="201"/>
      <c r="J42" s="201"/>
      <c r="K42" s="163"/>
      <c r="L42" s="163"/>
      <c r="N42" s="238"/>
    </row>
  </sheetData>
  <mergeCells count="7">
    <mergeCell ref="B22:K22"/>
    <mergeCell ref="B26:K26"/>
    <mergeCell ref="A2:B2"/>
    <mergeCell ref="F6:K6"/>
    <mergeCell ref="M6:N6"/>
    <mergeCell ref="B9:K9"/>
    <mergeCell ref="B15:K15"/>
  </mergeCells>
  <pageMargins left="0.7" right="0.7" top="0.78740157499999996" bottom="0.78740157499999996" header="0.3" footer="0.3"/>
  <pageSetup paperSize="9" scale="1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36"/>
  <sheetViews>
    <sheetView topLeftCell="H1" zoomScale="60" zoomScaleNormal="60" workbookViewId="0" xr3:uid="{78B4E459-6924-5F8B-B7BA-2DD04133E49E}">
      <selection activeCell="B35" sqref="B35:C35"/>
    </sheetView>
  </sheetViews>
  <sheetFormatPr defaultColWidth="11.28515625" defaultRowHeight="14.25" outlineLevelCol="1"/>
  <cols>
    <col min="2" max="2" width="26.5703125" customWidth="1"/>
    <col min="3" max="3" width="105" customWidth="1"/>
    <col min="4" max="4" width="17.7109375" bestFit="1" customWidth="1"/>
    <col min="5" max="5" width="2.28515625" customWidth="1"/>
    <col min="6" max="6" width="24.28515625" customWidth="1" outlineLevel="1"/>
    <col min="7" max="7" width="62.28515625" customWidth="1" outlineLevel="1"/>
    <col min="8" max="9" width="24.28515625" customWidth="1" outlineLevel="1"/>
    <col min="10" max="10" width="30" bestFit="1" customWidth="1" outlineLevel="1"/>
    <col min="11" max="11" width="27.5703125" customWidth="1" outlineLevel="1"/>
    <col min="13" max="13" width="25" bestFit="1" customWidth="1"/>
    <col min="14" max="14" width="81.5703125" style="217" customWidth="1"/>
  </cols>
  <sheetData>
    <row r="1" spans="1:14" ht="21.4" thickBot="1">
      <c r="A1" s="160" t="s">
        <v>349</v>
      </c>
    </row>
    <row r="2" spans="1:14" ht="21.4" thickBot="1">
      <c r="A2" s="394" t="s">
        <v>227</v>
      </c>
      <c r="B2" s="395"/>
      <c r="C2" s="399">
        <f>N11</f>
        <v>79</v>
      </c>
      <c r="D2" s="400"/>
      <c r="E2" s="400"/>
      <c r="F2" s="401"/>
    </row>
    <row r="3" spans="1:14" ht="33.75" customHeight="1" thickTop="1">
      <c r="A3" s="405" t="s">
        <v>350</v>
      </c>
      <c r="B3" s="406"/>
      <c r="C3" s="411" t="s">
        <v>351</v>
      </c>
      <c r="D3" s="411"/>
      <c r="E3" s="411"/>
      <c r="F3" s="412"/>
    </row>
    <row r="4" spans="1:14" ht="46.5" customHeight="1">
      <c r="A4" s="407" t="s">
        <v>352</v>
      </c>
      <c r="B4" s="408"/>
      <c r="C4" s="413" t="s">
        <v>353</v>
      </c>
      <c r="D4" s="413"/>
      <c r="E4" s="413"/>
      <c r="F4" s="414"/>
    </row>
    <row r="5" spans="1:14" ht="34.5" customHeight="1">
      <c r="A5" s="407" t="s">
        <v>354</v>
      </c>
      <c r="B5" s="408"/>
      <c r="C5" s="413" t="s">
        <v>355</v>
      </c>
      <c r="D5" s="413"/>
      <c r="E5" s="413"/>
      <c r="F5" s="414"/>
    </row>
    <row r="6" spans="1:14" ht="34.5" customHeight="1" thickBot="1">
      <c r="A6" s="409" t="s">
        <v>356</v>
      </c>
      <c r="B6" s="410"/>
      <c r="C6" s="415" t="s">
        <v>357</v>
      </c>
      <c r="D6" s="415"/>
      <c r="E6" s="415"/>
      <c r="F6" s="416"/>
    </row>
    <row r="10" spans="1:14" ht="15.75">
      <c r="A10" s="161"/>
      <c r="B10" s="162"/>
      <c r="C10" s="162"/>
      <c r="D10" s="162"/>
      <c r="E10" s="162"/>
      <c r="F10" s="396" t="s">
        <v>228</v>
      </c>
      <c r="G10" s="397"/>
      <c r="H10" s="397"/>
      <c r="I10" s="397"/>
      <c r="J10" s="397"/>
      <c r="K10" s="398"/>
      <c r="L10" s="163"/>
      <c r="M10" s="391" t="s">
        <v>358</v>
      </c>
      <c r="N10" s="393"/>
    </row>
    <row r="11" spans="1:14" ht="15.75">
      <c r="A11" s="165" t="s">
        <v>230</v>
      </c>
      <c r="B11" s="166" t="s">
        <v>231</v>
      </c>
      <c r="C11" s="167" t="s">
        <v>232</v>
      </c>
      <c r="D11" s="204" t="s">
        <v>233</v>
      </c>
      <c r="E11" s="169"/>
      <c r="F11" s="170" t="s">
        <v>234</v>
      </c>
      <c r="G11" s="171" t="s">
        <v>235</v>
      </c>
      <c r="H11" s="171" t="s">
        <v>236</v>
      </c>
      <c r="I11" s="171" t="s">
        <v>237</v>
      </c>
      <c r="J11" s="171" t="s">
        <v>238</v>
      </c>
      <c r="K11" s="172" t="s">
        <v>239</v>
      </c>
      <c r="M11" s="205" t="s">
        <v>227</v>
      </c>
      <c r="N11" s="218">
        <f>N15+N22+N26+N32+N36</f>
        <v>79</v>
      </c>
    </row>
    <row r="12" spans="1:14" ht="15.75">
      <c r="A12" s="175"/>
      <c r="B12" s="169"/>
      <c r="C12" s="169"/>
      <c r="D12" s="169"/>
      <c r="E12" s="169"/>
      <c r="F12" s="169"/>
      <c r="G12" s="169"/>
      <c r="H12" s="169"/>
      <c r="I12" s="169"/>
      <c r="J12" s="169"/>
      <c r="K12" s="169"/>
      <c r="M12" s="174"/>
      <c r="N12" s="219"/>
    </row>
    <row r="13" spans="1:14" ht="15.75">
      <c r="A13" s="176" t="s">
        <v>240</v>
      </c>
      <c r="B13" s="396" t="s">
        <v>359</v>
      </c>
      <c r="C13" s="397"/>
      <c r="D13" s="397"/>
      <c r="E13" s="397"/>
      <c r="F13" s="397"/>
      <c r="G13" s="397"/>
      <c r="H13" s="397"/>
      <c r="I13" s="397"/>
      <c r="J13" s="397"/>
      <c r="K13" s="398"/>
      <c r="M13" s="166" t="s">
        <v>242</v>
      </c>
      <c r="N13" s="220" t="s">
        <v>243</v>
      </c>
    </row>
    <row r="14" spans="1:14" ht="304.5" customHeight="1">
      <c r="A14" s="176" t="s">
        <v>244</v>
      </c>
      <c r="B14" s="185" t="s">
        <v>360</v>
      </c>
      <c r="C14" s="186" t="s">
        <v>361</v>
      </c>
      <c r="D14" s="180">
        <v>0.1</v>
      </c>
      <c r="E14" s="186"/>
      <c r="F14" s="187" t="s">
        <v>247</v>
      </c>
      <c r="G14" s="187" t="s">
        <v>362</v>
      </c>
      <c r="H14" s="187" t="s">
        <v>363</v>
      </c>
      <c r="I14" s="187" t="s">
        <v>364</v>
      </c>
      <c r="J14" s="187" t="s">
        <v>365</v>
      </c>
      <c r="K14" s="198" t="s">
        <v>366</v>
      </c>
      <c r="M14" s="239">
        <v>6</v>
      </c>
      <c r="N14" s="221" t="s">
        <v>367</v>
      </c>
    </row>
    <row r="15" spans="1:14" ht="15.75">
      <c r="A15" s="206"/>
      <c r="B15" s="207"/>
      <c r="C15" s="181"/>
      <c r="D15" s="181"/>
      <c r="E15" s="181"/>
      <c r="F15" s="181"/>
      <c r="G15" s="181"/>
      <c r="H15" s="181"/>
      <c r="I15" s="181"/>
      <c r="J15" s="181"/>
      <c r="K15" s="208"/>
      <c r="M15" s="188" t="s">
        <v>242</v>
      </c>
      <c r="N15" s="222">
        <f>($D$14*$M$14)*10</f>
        <v>6.0000000000000009</v>
      </c>
    </row>
    <row r="16" spans="1:14" s="36" customFormat="1" ht="14.25" customHeight="1">
      <c r="A16" s="209"/>
      <c r="B16" s="207"/>
      <c r="C16" s="181"/>
      <c r="D16" s="181"/>
      <c r="E16" s="181"/>
      <c r="F16" s="181"/>
      <c r="G16" s="181"/>
      <c r="H16" s="181"/>
      <c r="I16" s="181"/>
      <c r="J16" s="181"/>
      <c r="K16" s="181"/>
      <c r="M16" s="184"/>
      <c r="N16" s="223"/>
    </row>
    <row r="17" spans="1:14" ht="15.75">
      <c r="A17" s="210" t="s">
        <v>275</v>
      </c>
      <c r="B17" s="402" t="s">
        <v>368</v>
      </c>
      <c r="C17" s="403"/>
      <c r="D17" s="403"/>
      <c r="E17" s="403"/>
      <c r="F17" s="403"/>
      <c r="G17" s="403"/>
      <c r="H17" s="403"/>
      <c r="I17" s="403"/>
      <c r="J17" s="403"/>
      <c r="K17" s="404"/>
      <c r="M17" s="211" t="s">
        <v>242</v>
      </c>
      <c r="N17" s="224" t="s">
        <v>243</v>
      </c>
    </row>
    <row r="18" spans="1:14" ht="409.6" customHeight="1">
      <c r="A18" s="177" t="s">
        <v>277</v>
      </c>
      <c r="B18" s="185" t="s">
        <v>369</v>
      </c>
      <c r="C18" s="186" t="s">
        <v>370</v>
      </c>
      <c r="D18" s="180">
        <v>0.1</v>
      </c>
      <c r="E18" s="179"/>
      <c r="F18" s="187" t="s">
        <v>371</v>
      </c>
      <c r="G18" s="187" t="s">
        <v>372</v>
      </c>
      <c r="H18" s="187" t="s">
        <v>373</v>
      </c>
      <c r="I18" s="187" t="s">
        <v>374</v>
      </c>
      <c r="J18" s="187" t="s">
        <v>375</v>
      </c>
      <c r="K18" s="187" t="s">
        <v>376</v>
      </c>
      <c r="M18" s="97">
        <v>10</v>
      </c>
      <c r="N18" s="225" t="s">
        <v>377</v>
      </c>
    </row>
    <row r="19" spans="1:14" ht="265.5" customHeight="1">
      <c r="A19" s="177" t="s">
        <v>287</v>
      </c>
      <c r="B19" s="185" t="s">
        <v>378</v>
      </c>
      <c r="C19" s="186" t="s">
        <v>379</v>
      </c>
      <c r="D19" s="180">
        <v>0.05</v>
      </c>
      <c r="E19" s="179"/>
      <c r="F19" s="187" t="s">
        <v>380</v>
      </c>
      <c r="G19" s="187" t="s">
        <v>381</v>
      </c>
      <c r="H19" s="187" t="s">
        <v>382</v>
      </c>
      <c r="I19" s="187" t="s">
        <v>383</v>
      </c>
      <c r="J19" s="187" t="s">
        <v>384</v>
      </c>
      <c r="K19" s="187" t="s">
        <v>385</v>
      </c>
      <c r="M19" s="240">
        <v>8</v>
      </c>
      <c r="N19" s="225" t="s">
        <v>386</v>
      </c>
    </row>
    <row r="20" spans="1:14" ht="242.25" customHeight="1">
      <c r="A20" s="177" t="s">
        <v>296</v>
      </c>
      <c r="B20" s="185" t="s">
        <v>387</v>
      </c>
      <c r="C20" s="186" t="s">
        <v>388</v>
      </c>
      <c r="D20" s="180">
        <v>0.05</v>
      </c>
      <c r="E20" s="179"/>
      <c r="F20" s="187" t="s">
        <v>389</v>
      </c>
      <c r="G20" s="187" t="s">
        <v>390</v>
      </c>
      <c r="H20" s="187" t="s">
        <v>391</v>
      </c>
      <c r="I20" s="187" t="s">
        <v>392</v>
      </c>
      <c r="J20" s="187" t="s">
        <v>393</v>
      </c>
      <c r="K20" s="187" t="s">
        <v>394</v>
      </c>
      <c r="M20" s="97">
        <v>8</v>
      </c>
      <c r="N20" s="225" t="s">
        <v>395</v>
      </c>
    </row>
    <row r="21" spans="1:14" ht="302.25" customHeight="1">
      <c r="A21" s="177" t="s">
        <v>305</v>
      </c>
      <c r="B21" s="185" t="s">
        <v>396</v>
      </c>
      <c r="C21" s="186" t="s">
        <v>397</v>
      </c>
      <c r="D21" s="180">
        <v>0.1</v>
      </c>
      <c r="E21" s="179"/>
      <c r="F21" s="187" t="s">
        <v>398</v>
      </c>
      <c r="G21" s="187" t="s">
        <v>399</v>
      </c>
      <c r="H21" s="187" t="s">
        <v>400</v>
      </c>
      <c r="I21" s="187" t="s">
        <v>401</v>
      </c>
      <c r="J21" s="187" t="s">
        <v>402</v>
      </c>
      <c r="K21" s="187" t="s">
        <v>403</v>
      </c>
      <c r="M21" s="97">
        <v>6</v>
      </c>
      <c r="N21" s="225" t="s">
        <v>404</v>
      </c>
    </row>
    <row r="22" spans="1:14" ht="15.75">
      <c r="A22" s="175"/>
      <c r="B22" s="169"/>
      <c r="C22" s="169"/>
      <c r="D22" s="169"/>
      <c r="E22" s="169"/>
      <c r="F22" s="169"/>
      <c r="G22" s="169"/>
      <c r="H22" s="169"/>
      <c r="I22" s="169"/>
      <c r="J22" s="169"/>
      <c r="K22" s="169"/>
      <c r="M22" s="188" t="s">
        <v>274</v>
      </c>
      <c r="N22" s="222">
        <f>((M18*$D$18)+(M19*$D$19)+(M20*$D$20)+(M21*$D$21))*10</f>
        <v>24</v>
      </c>
    </row>
    <row r="23" spans="1:14" ht="15.75">
      <c r="A23" s="175"/>
      <c r="B23" s="169"/>
      <c r="C23" s="169"/>
      <c r="D23" s="169"/>
      <c r="E23" s="169"/>
      <c r="F23" s="169"/>
      <c r="G23" s="169"/>
      <c r="H23" s="169"/>
      <c r="I23" s="169"/>
      <c r="J23" s="169"/>
      <c r="K23" s="169"/>
      <c r="M23" s="189"/>
      <c r="N23" s="226"/>
    </row>
    <row r="24" spans="1:14" ht="15.75">
      <c r="A24" s="190" t="s">
        <v>315</v>
      </c>
      <c r="B24" s="396" t="s">
        <v>405</v>
      </c>
      <c r="C24" s="397"/>
      <c r="D24" s="397"/>
      <c r="E24" s="397"/>
      <c r="F24" s="397"/>
      <c r="G24" s="397"/>
      <c r="H24" s="397"/>
      <c r="I24" s="397"/>
      <c r="J24" s="397"/>
      <c r="K24" s="398"/>
      <c r="M24" s="211" t="s">
        <v>242</v>
      </c>
      <c r="N24" s="224" t="s">
        <v>243</v>
      </c>
    </row>
    <row r="25" spans="1:14" ht="167.25" customHeight="1">
      <c r="A25" s="190" t="s">
        <v>317</v>
      </c>
      <c r="B25" s="212" t="s">
        <v>406</v>
      </c>
      <c r="C25" s="213" t="s">
        <v>407</v>
      </c>
      <c r="D25" s="195">
        <v>0.25</v>
      </c>
      <c r="E25" s="184"/>
      <c r="F25" s="198" t="s">
        <v>408</v>
      </c>
      <c r="G25" s="198" t="s">
        <v>409</v>
      </c>
      <c r="H25" s="198" t="s">
        <v>410</v>
      </c>
      <c r="I25" s="198" t="s">
        <v>411</v>
      </c>
      <c r="J25" s="187" t="s">
        <v>412</v>
      </c>
      <c r="K25" s="198" t="s">
        <v>413</v>
      </c>
      <c r="L25" s="214"/>
      <c r="M25" s="97">
        <v>8</v>
      </c>
      <c r="N25" s="225" t="s">
        <v>414</v>
      </c>
    </row>
    <row r="26" spans="1:14" ht="15.75">
      <c r="A26" s="215"/>
      <c r="B26" s="216"/>
      <c r="C26" s="184"/>
      <c r="D26" s="184"/>
      <c r="E26" s="184"/>
      <c r="F26" s="208"/>
      <c r="G26" s="208"/>
      <c r="H26" s="208"/>
      <c r="I26" s="208"/>
      <c r="J26" s="181"/>
      <c r="K26" s="208"/>
      <c r="M26" s="188" t="s">
        <v>242</v>
      </c>
      <c r="N26" s="222">
        <f>(M25*$D$25)*10</f>
        <v>20</v>
      </c>
    </row>
    <row r="27" spans="1:14" ht="15.75">
      <c r="A27" s="175"/>
      <c r="B27" s="169"/>
      <c r="C27" s="169"/>
      <c r="D27" s="169"/>
      <c r="E27" s="169"/>
      <c r="F27" s="169"/>
      <c r="G27" s="169"/>
      <c r="H27" s="169"/>
      <c r="I27" s="169"/>
      <c r="J27" s="169"/>
      <c r="K27" s="169"/>
      <c r="M27" s="189"/>
      <c r="N27" s="226"/>
    </row>
    <row r="28" spans="1:14" ht="15.75">
      <c r="A28" s="192" t="s">
        <v>327</v>
      </c>
      <c r="B28" s="391" t="s">
        <v>415</v>
      </c>
      <c r="C28" s="392"/>
      <c r="D28" s="392"/>
      <c r="E28" s="392"/>
      <c r="F28" s="392"/>
      <c r="G28" s="392"/>
      <c r="H28" s="392"/>
      <c r="I28" s="392"/>
      <c r="J28" s="392"/>
      <c r="K28" s="393"/>
      <c r="M28" s="211" t="s">
        <v>242</v>
      </c>
      <c r="N28" s="224" t="s">
        <v>243</v>
      </c>
    </row>
    <row r="29" spans="1:14" ht="85.5">
      <c r="A29" s="190" t="s">
        <v>329</v>
      </c>
      <c r="B29" s="185" t="s">
        <v>416</v>
      </c>
      <c r="C29" s="186" t="s">
        <v>417</v>
      </c>
      <c r="D29" s="180">
        <v>0.1</v>
      </c>
      <c r="E29" s="179"/>
      <c r="F29" s="198" t="s">
        <v>418</v>
      </c>
      <c r="G29" s="198" t="s">
        <v>419</v>
      </c>
      <c r="H29" s="198" t="s">
        <v>420</v>
      </c>
      <c r="I29" s="198" t="s">
        <v>421</v>
      </c>
      <c r="J29" s="198" t="s">
        <v>422</v>
      </c>
      <c r="K29" s="198" t="s">
        <v>423</v>
      </c>
      <c r="M29" s="240">
        <v>8</v>
      </c>
      <c r="N29" s="225" t="s">
        <v>424</v>
      </c>
    </row>
    <row r="30" spans="1:14" ht="325.5" customHeight="1">
      <c r="A30" s="190" t="s">
        <v>339</v>
      </c>
      <c r="B30" s="185" t="s">
        <v>425</v>
      </c>
      <c r="C30" s="186" t="s">
        <v>426</v>
      </c>
      <c r="D30" s="180">
        <v>0.1</v>
      </c>
      <c r="E30" s="179"/>
      <c r="F30" s="198" t="s">
        <v>280</v>
      </c>
      <c r="G30" s="198" t="s">
        <v>427</v>
      </c>
      <c r="H30" s="198" t="s">
        <v>428</v>
      </c>
      <c r="I30" s="198" t="s">
        <v>429</v>
      </c>
      <c r="J30" s="198" t="s">
        <v>430</v>
      </c>
      <c r="K30" s="198" t="s">
        <v>431</v>
      </c>
      <c r="M30" s="97">
        <v>6</v>
      </c>
      <c r="N30" s="225" t="s">
        <v>432</v>
      </c>
    </row>
    <row r="31" spans="1:14" ht="211.15" customHeight="1">
      <c r="A31" s="190" t="s">
        <v>433</v>
      </c>
      <c r="B31" s="185" t="s">
        <v>434</v>
      </c>
      <c r="C31" s="186" t="s">
        <v>435</v>
      </c>
      <c r="D31" s="180">
        <v>0.05</v>
      </c>
      <c r="E31" s="179"/>
      <c r="F31" s="198" t="s">
        <v>436</v>
      </c>
      <c r="G31" s="198" t="s">
        <v>437</v>
      </c>
      <c r="H31" s="198" t="s">
        <v>438</v>
      </c>
      <c r="I31" s="198" t="s">
        <v>439</v>
      </c>
      <c r="J31" s="198" t="s">
        <v>440</v>
      </c>
      <c r="K31" s="198" t="s">
        <v>441</v>
      </c>
      <c r="M31" s="97">
        <v>10</v>
      </c>
      <c r="N31" s="225" t="s">
        <v>442</v>
      </c>
    </row>
    <row r="32" spans="1:14" ht="15.75">
      <c r="M32" s="188" t="s">
        <v>242</v>
      </c>
      <c r="N32" s="222">
        <f>((M29*$D$29)+(M30*$D$30)+(M31*$D$31))*10</f>
        <v>19</v>
      </c>
    </row>
    <row r="34" spans="1:14" ht="15.75">
      <c r="A34" s="192" t="s">
        <v>443</v>
      </c>
      <c r="B34" s="391" t="s">
        <v>444</v>
      </c>
      <c r="C34" s="392"/>
      <c r="D34" s="392"/>
      <c r="E34" s="392"/>
      <c r="F34" s="392"/>
      <c r="G34" s="392"/>
      <c r="H34" s="392"/>
      <c r="I34" s="392"/>
      <c r="J34" s="392"/>
      <c r="K34" s="393"/>
      <c r="M34" s="211" t="s">
        <v>242</v>
      </c>
      <c r="N34" s="224" t="s">
        <v>243</v>
      </c>
    </row>
    <row r="35" spans="1:14" ht="216.75" customHeight="1">
      <c r="A35" s="190" t="s">
        <v>445</v>
      </c>
      <c r="B35" s="212" t="s">
        <v>446</v>
      </c>
      <c r="C35" s="213" t="s">
        <v>447</v>
      </c>
      <c r="D35" s="180">
        <v>0.1</v>
      </c>
      <c r="E35" s="179"/>
      <c r="F35" s="198" t="s">
        <v>448</v>
      </c>
      <c r="G35" s="198" t="s">
        <v>449</v>
      </c>
      <c r="H35" s="198" t="s">
        <v>450</v>
      </c>
      <c r="I35" s="198" t="s">
        <v>451</v>
      </c>
      <c r="J35" s="198" t="s">
        <v>452</v>
      </c>
      <c r="K35" s="198" t="s">
        <v>453</v>
      </c>
      <c r="M35" s="240">
        <v>10</v>
      </c>
      <c r="N35" s="225" t="s">
        <v>454</v>
      </c>
    </row>
    <row r="36" spans="1:14" ht="15.75">
      <c r="M36" s="188" t="s">
        <v>242</v>
      </c>
      <c r="N36" s="222">
        <f>(M35*$D$35)*10</f>
        <v>10</v>
      </c>
    </row>
  </sheetData>
  <mergeCells count="17">
    <mergeCell ref="B34:K34"/>
    <mergeCell ref="A3:B3"/>
    <mergeCell ref="A4:B4"/>
    <mergeCell ref="A5:B5"/>
    <mergeCell ref="A6:B6"/>
    <mergeCell ref="C3:F3"/>
    <mergeCell ref="C4:F4"/>
    <mergeCell ref="C5:F5"/>
    <mergeCell ref="F10:K10"/>
    <mergeCell ref="C6:F6"/>
    <mergeCell ref="C2:F2"/>
    <mergeCell ref="A2:B2"/>
    <mergeCell ref="B24:K24"/>
    <mergeCell ref="B28:K28"/>
    <mergeCell ref="M10:N10"/>
    <mergeCell ref="B13:K13"/>
    <mergeCell ref="B17:K17"/>
  </mergeCells>
  <pageMargins left="0.7" right="0.7" top="0.78740157499999996" bottom="0.78740157499999996" header="0.3" footer="0.3"/>
  <pageSetup paperSize="9" scale="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4F80"/>
  </sheetPr>
  <dimension ref="A1:D107"/>
  <sheetViews>
    <sheetView topLeftCell="A7" zoomScale="60" zoomScaleNormal="60" workbookViewId="0" xr3:uid="{9B253EF2-77E0-53E3-AE26-4D66ECD923F3}">
      <selection activeCell="A56" sqref="A56:B56"/>
    </sheetView>
  </sheetViews>
  <sheetFormatPr defaultColWidth="9" defaultRowHeight="13.5" outlineLevelRow="1"/>
  <cols>
    <col min="1" max="1" width="33" style="30" customWidth="1"/>
    <col min="2" max="2" width="41.5703125" style="30" bestFit="1" customWidth="1"/>
    <col min="3" max="3" width="27.140625" style="1" customWidth="1"/>
    <col min="4" max="4" width="31.7109375" style="1" customWidth="1"/>
    <col min="5" max="16384" width="9" style="1"/>
  </cols>
  <sheetData>
    <row r="1" spans="1:4" ht="13.9">
      <c r="A1" s="423" t="s">
        <v>455</v>
      </c>
      <c r="B1" s="424"/>
      <c r="C1" s="424"/>
      <c r="D1" s="425"/>
    </row>
    <row r="2" spans="1:4" ht="22.5" customHeight="1">
      <c r="A2" s="419" t="s">
        <v>82</v>
      </c>
      <c r="B2" s="420"/>
      <c r="C2"/>
      <c r="D2" s="253"/>
    </row>
    <row r="3" spans="1:4" ht="18.75" customHeight="1">
      <c r="A3" s="421" t="s">
        <v>83</v>
      </c>
      <c r="B3" s="422"/>
      <c r="C3"/>
      <c r="D3" s="253"/>
    </row>
    <row r="4" spans="1:4" ht="27.75" customHeight="1">
      <c r="A4" s="254" t="s">
        <v>84</v>
      </c>
      <c r="B4" s="135">
        <f>'Zentrale Annahmen'!C7</f>
        <v>8.9999999999999993E-3</v>
      </c>
      <c r="C4" s="136"/>
      <c r="D4" s="255"/>
    </row>
    <row r="5" spans="1:4" ht="18.399999999999999" thickBot="1">
      <c r="A5" s="256"/>
      <c r="B5" s="137" t="s">
        <v>87</v>
      </c>
      <c r="C5" s="138" t="s">
        <v>87</v>
      </c>
      <c r="D5" s="257" t="s">
        <v>87</v>
      </c>
    </row>
    <row r="6" spans="1:4" ht="31.5" customHeight="1" thickBot="1">
      <c r="A6" s="430" t="s">
        <v>456</v>
      </c>
      <c r="B6" s="431"/>
      <c r="C6" s="432" t="s">
        <v>457</v>
      </c>
      <c r="D6" s="433"/>
    </row>
    <row r="7" spans="1:4" ht="28.5" customHeight="1" thickBot="1">
      <c r="A7" s="139"/>
      <c r="B7" s="140"/>
      <c r="C7" s="141" t="s">
        <v>458</v>
      </c>
      <c r="D7" s="142" t="s">
        <v>459</v>
      </c>
    </row>
    <row r="8" spans="1:4" ht="18" customHeight="1">
      <c r="A8" s="440" t="s">
        <v>91</v>
      </c>
      <c r="B8" s="440" t="s">
        <v>92</v>
      </c>
      <c r="C8" s="143"/>
      <c r="D8" s="258"/>
    </row>
    <row r="9" spans="1:4" ht="18.75" customHeight="1" thickBot="1">
      <c r="A9" s="441"/>
      <c r="B9" s="441"/>
      <c r="C9" s="144"/>
      <c r="D9" s="259"/>
    </row>
    <row r="10" spans="1:4" ht="31.9" thickBot="1">
      <c r="A10" s="145" t="s">
        <v>94</v>
      </c>
      <c r="B10" s="146"/>
      <c r="C10" s="147">
        <f t="shared" ref="C10" si="0">SUM(C11:C31)</f>
        <v>-14551898.788031999</v>
      </c>
      <c r="D10" s="260">
        <f>SUM(D11:D31)</f>
        <v>5820882.9926399998</v>
      </c>
    </row>
    <row r="11" spans="1:4" ht="18.399999999999999" hidden="1" outlineLevel="1" thickTop="1">
      <c r="A11" s="148" t="s">
        <v>95</v>
      </c>
      <c r="B11" s="149" t="s">
        <v>96</v>
      </c>
      <c r="C11" s="150">
        <f>SUM('Kosten DVC'!C10,'Kosten DVC'!E10,'Kosten DVC'!G10,'Kosten DVC'!I10,'Kosten DVC'!K10,'Kosten DVC'!M10,)</f>
        <v>0</v>
      </c>
      <c r="D11" s="261">
        <f>SUM('Kosten DVC'!D10,'Kosten DVC'!F10,'Kosten DVC'!H10,'Kosten DVC'!J10,'Kosten DVC'!L10,'Kosten DVC'!N10)</f>
        <v>5223150.72</v>
      </c>
    </row>
    <row r="12" spans="1:4" ht="18" hidden="1" outlineLevel="1">
      <c r="A12" s="148" t="s">
        <v>97</v>
      </c>
      <c r="B12" s="149" t="s">
        <v>98</v>
      </c>
      <c r="C12" s="150">
        <f>SUM('Kosten DVC'!C11,'Kosten DVC'!E11,'Kosten DVC'!G11,'Kosten DVC'!I11,'Kosten DVC'!K11,'Kosten DVC'!M11,)</f>
        <v>11322184.168</v>
      </c>
      <c r="D12" s="261">
        <f>SUM('Kosten DVC'!D11,'Kosten DVC'!F11,'Kosten DVC'!H11,'Kosten DVC'!J11,'Kosten DVC'!L11,'Kosten DVC'!N11)</f>
        <v>597732.2726400001</v>
      </c>
    </row>
    <row r="13" spans="1:4" ht="18" hidden="1" outlineLevel="1">
      <c r="A13" s="148" t="s">
        <v>99</v>
      </c>
      <c r="B13" s="149" t="s">
        <v>100</v>
      </c>
      <c r="C13" s="150">
        <f>SUM('Kosten DVC'!C12,'Kosten DVC'!E12,'Kosten DVC'!G12,'Kosten DVC'!I12,'Kosten DVC'!K12,'Kosten DVC'!M12,)</f>
        <v>14495899.368960001</v>
      </c>
      <c r="D13" s="261">
        <f>SUM('Kosten DVC'!D12,'Kosten DVC'!F12,'Kosten DVC'!H12,'Kosten DVC'!J12,'Kosten DVC'!L12,'Kosten DVC'!N12)</f>
        <v>0</v>
      </c>
    </row>
    <row r="14" spans="1:4" ht="18" hidden="1" outlineLevel="1">
      <c r="A14" s="148" t="s">
        <v>101</v>
      </c>
      <c r="B14" s="149" t="s">
        <v>102</v>
      </c>
      <c r="C14" s="150">
        <f>SUM('Kosten DVC'!C13,'Kosten DVC'!E13,'Kosten DVC'!G13,'Kosten DVC'!I13,'Kosten DVC'!K13,'Kosten DVC'!M13,)</f>
        <v>0</v>
      </c>
      <c r="D14" s="261">
        <f>SUM('Kosten DVC'!D13,'Kosten DVC'!F13,'Kosten DVC'!H13,'Kosten DVC'!J13,'Kosten DVC'!L13,'Kosten DVC'!N13)</f>
        <v>0</v>
      </c>
    </row>
    <row r="15" spans="1:4" ht="18" hidden="1" outlineLevel="1">
      <c r="A15" s="148" t="s">
        <v>103</v>
      </c>
      <c r="B15" s="149" t="s">
        <v>104</v>
      </c>
      <c r="C15" s="150">
        <f>SUM('Kosten DVC'!C14,'Kosten DVC'!E14,'Kosten DVC'!G14,'Kosten DVC'!I14,'Kosten DVC'!K14,'Kosten DVC'!M14,)</f>
        <v>0</v>
      </c>
      <c r="D15" s="261">
        <f>SUM('Kosten DVC'!D14,'Kosten DVC'!F14,'Kosten DVC'!H14,'Kosten DVC'!J14,'Kosten DVC'!L14,'Kosten DVC'!N14)</f>
        <v>0</v>
      </c>
    </row>
    <row r="16" spans="1:4" ht="35.65" hidden="1" customHeight="1" outlineLevel="1">
      <c r="A16" s="148" t="s">
        <v>105</v>
      </c>
      <c r="B16" s="149" t="s">
        <v>106</v>
      </c>
      <c r="C16" s="150">
        <f>SUM('Kosten DVC'!C15,'Kosten DVC'!E15,'Kosten DVC'!G15,'Kosten DVC'!I15,'Kosten DVC'!K15,'Kosten DVC'!M15,)</f>
        <v>0</v>
      </c>
      <c r="D16" s="261">
        <f>SUM('Kosten DVC'!D15,'Kosten DVC'!F15,'Kosten DVC'!H15,'Kosten DVC'!J15,'Kosten DVC'!L15,'Kosten DVC'!N15)</f>
        <v>0</v>
      </c>
    </row>
    <row r="17" spans="1:4" ht="18" hidden="1" outlineLevel="1">
      <c r="A17" s="148" t="s">
        <v>107</v>
      </c>
      <c r="B17" s="149" t="s">
        <v>108</v>
      </c>
      <c r="C17" s="150">
        <f>SUM('Kosten DVC'!C16,'Kosten DVC'!E16,'Kosten DVC'!G16,'Kosten DVC'!I16,'Kosten DVC'!K16,'Kosten DVC'!M16,)</f>
        <v>0</v>
      </c>
      <c r="D17" s="261">
        <f>SUM('Kosten DVC'!D16,'Kosten DVC'!F16,'Kosten DVC'!H16,'Kosten DVC'!J16,'Kosten DVC'!L16,'Kosten DVC'!N16)</f>
        <v>0</v>
      </c>
    </row>
    <row r="18" spans="1:4" ht="31.5" hidden="1" outlineLevel="1">
      <c r="A18" s="148" t="s">
        <v>109</v>
      </c>
      <c r="B18" s="149" t="s">
        <v>110</v>
      </c>
      <c r="C18" s="150">
        <f>SUM('Kosten DVC'!C17,'Kosten DVC'!E17,'Kosten DVC'!G17,'Kosten DVC'!I17,'Kosten DVC'!K17,'Kosten DVC'!M17,)</f>
        <v>528429.98016000004</v>
      </c>
      <c r="D18" s="261">
        <f>SUM('Kosten DVC'!D17,'Kosten DVC'!F17,'Kosten DVC'!H17,'Kosten DVC'!J17,'Kosten DVC'!L17,'Kosten DVC'!N17)</f>
        <v>0</v>
      </c>
    </row>
    <row r="19" spans="1:4" ht="31.5" hidden="1" outlineLevel="1">
      <c r="A19" s="148" t="s">
        <v>111</v>
      </c>
      <c r="B19" s="149" t="s">
        <v>112</v>
      </c>
      <c r="C19" s="150">
        <f>SUM('Kosten DVC'!C18,'Kosten DVC'!E18,'Kosten DVC'!G18,'Kosten DVC'!I18,'Kosten DVC'!K18,'Kosten DVC'!M18,)</f>
        <v>0</v>
      </c>
      <c r="D19" s="261">
        <f>SUM('Kosten DVC'!D18,'Kosten DVC'!F18,'Kosten DVC'!H18,'Kosten DVC'!J18,'Kosten DVC'!L18,'Kosten DVC'!N18)</f>
        <v>0</v>
      </c>
    </row>
    <row r="20" spans="1:4" ht="47.25" hidden="1" outlineLevel="1">
      <c r="A20" s="148" t="s">
        <v>113</v>
      </c>
      <c r="B20" s="149" t="s">
        <v>114</v>
      </c>
      <c r="C20" s="150">
        <f>SUM('Kosten DVC'!C19,'Kosten DVC'!E19,'Kosten DVC'!G19,'Kosten DVC'!I19,'Kosten DVC'!K19,'Kosten DVC'!M19,)</f>
        <v>2642149.9007999999</v>
      </c>
      <c r="D20" s="261">
        <f>SUM('Kosten DVC'!D19,'Kosten DVC'!F19,'Kosten DVC'!H19,'Kosten DVC'!J19,'Kosten DVC'!L19,'Kosten DVC'!N19)</f>
        <v>0</v>
      </c>
    </row>
    <row r="21" spans="1:4" ht="18" hidden="1" outlineLevel="1">
      <c r="A21" s="148" t="s">
        <v>115</v>
      </c>
      <c r="B21" s="149" t="s">
        <v>116</v>
      </c>
      <c r="C21" s="150">
        <f>SUM('Kosten DVC'!C20,'Kosten DVC'!E20,'Kosten DVC'!G20,'Kosten DVC'!I20,'Kosten DVC'!K20,'Kosten DVC'!M20,)</f>
        <v>0</v>
      </c>
      <c r="D21" s="261">
        <f>SUM('Kosten DVC'!D20,'Kosten DVC'!F20,'Kosten DVC'!H20,'Kosten DVC'!J20,'Kosten DVC'!L20,'Kosten DVC'!N20)</f>
        <v>0</v>
      </c>
    </row>
    <row r="22" spans="1:4" ht="31.5" hidden="1" outlineLevel="1">
      <c r="A22" s="148" t="s">
        <v>117</v>
      </c>
      <c r="B22" s="149" t="s">
        <v>118</v>
      </c>
      <c r="C22" s="150">
        <f>SUM('Kosten DVC'!C21,'Kosten DVC'!E21,'Kosten DVC'!G21,'Kosten DVC'!I21,'Kosten DVC'!K21,'Kosten DVC'!M21,)</f>
        <v>0</v>
      </c>
      <c r="D22" s="261">
        <f>SUM('Kosten DVC'!D21,'Kosten DVC'!F21,'Kosten DVC'!H21,'Kosten DVC'!J21,'Kosten DVC'!L21,'Kosten DVC'!N21)</f>
        <v>0</v>
      </c>
    </row>
    <row r="23" spans="1:4" ht="31.5" hidden="1" outlineLevel="1">
      <c r="A23" s="148" t="s">
        <v>119</v>
      </c>
      <c r="B23" s="149" t="s">
        <v>120</v>
      </c>
      <c r="C23" s="150">
        <f>SUM('Kosten DVC'!C22,'Kosten DVC'!E22,'Kosten DVC'!G22,'Kosten DVC'!I22,'Kosten DVC'!K22,'Kosten DVC'!M22,)</f>
        <v>0</v>
      </c>
      <c r="D23" s="261">
        <f>SUM('Kosten DVC'!D22,'Kosten DVC'!F22,'Kosten DVC'!H22,'Kosten DVC'!J22,'Kosten DVC'!L22,'Kosten DVC'!N22)</f>
        <v>0</v>
      </c>
    </row>
    <row r="24" spans="1:4" ht="31.5" hidden="1" outlineLevel="1">
      <c r="A24" s="148" t="s">
        <v>121</v>
      </c>
      <c r="B24" s="149" t="s">
        <v>122</v>
      </c>
      <c r="C24" s="150">
        <f>SUM('Kosten DVC'!C23,'Kosten DVC'!E23,'Kosten DVC'!G23,'Kosten DVC'!I23,'Kosten DVC'!K23,'Kosten DVC'!M23,)</f>
        <v>0</v>
      </c>
      <c r="D24" s="261">
        <f>SUM('Kosten DVC'!D23,'Kosten DVC'!F23,'Kosten DVC'!H23,'Kosten DVC'!J23,'Kosten DVC'!L23,'Kosten DVC'!N23)</f>
        <v>0</v>
      </c>
    </row>
    <row r="25" spans="1:4" ht="18" hidden="1" outlineLevel="1">
      <c r="A25" s="148" t="s">
        <v>123</v>
      </c>
      <c r="B25" s="149" t="s">
        <v>124</v>
      </c>
      <c r="C25" s="150">
        <f>SUM('Kosten DVC'!C24,'Kosten DVC'!E24,'Kosten DVC'!G24,'Kosten DVC'!I24,'Kosten DVC'!K24,'Kosten DVC'!M24,)</f>
        <v>0</v>
      </c>
      <c r="D25" s="261">
        <f>SUM('Kosten DVC'!D24,'Kosten DVC'!F24,'Kosten DVC'!H24,'Kosten DVC'!J24,'Kosten DVC'!L24,'Kosten DVC'!N24)</f>
        <v>0</v>
      </c>
    </row>
    <row r="26" spans="1:4" ht="18" hidden="1" outlineLevel="1">
      <c r="A26" s="148" t="s">
        <v>125</v>
      </c>
      <c r="B26" s="149" t="s">
        <v>126</v>
      </c>
      <c r="C26" s="150">
        <f>SUM('Kosten DVC'!C25,'Kosten DVC'!E25,'Kosten DVC'!G25,'Kosten DVC'!I25,'Kosten DVC'!K25,'Kosten DVC'!M25,)</f>
        <v>0</v>
      </c>
      <c r="D26" s="261">
        <f>SUM('Kosten DVC'!D25,'Kosten DVC'!F25,'Kosten DVC'!H25,'Kosten DVC'!J25,'Kosten DVC'!L25,'Kosten DVC'!N25)</f>
        <v>0</v>
      </c>
    </row>
    <row r="27" spans="1:4" ht="18" hidden="1" outlineLevel="1">
      <c r="A27" s="148" t="s">
        <v>127</v>
      </c>
      <c r="B27" s="149" t="s">
        <v>128</v>
      </c>
      <c r="C27" s="150">
        <f>SUM('Kosten DVC'!C26,'Kosten DVC'!E26,'Kosten DVC'!G26,'Kosten DVC'!I26,'Kosten DVC'!K26,'Kosten DVC'!M26,)</f>
        <v>0</v>
      </c>
      <c r="D27" s="261">
        <f>SUM('Kosten DVC'!D26,'Kosten DVC'!F26,'Kosten DVC'!H26,'Kosten DVC'!J26,'Kosten DVC'!L26,'Kosten DVC'!N26)</f>
        <v>0</v>
      </c>
    </row>
    <row r="28" spans="1:4" ht="31.5" hidden="1" outlineLevel="1">
      <c r="A28" s="148" t="s">
        <v>129</v>
      </c>
      <c r="B28" s="149" t="s">
        <v>130</v>
      </c>
      <c r="C28" s="150">
        <f>SUM('Kosten DVC'!C27,'Kosten DVC'!E27,'Kosten DVC'!G27,'Kosten DVC'!I27,'Kosten DVC'!K27,'Kosten DVC'!M27,)</f>
        <v>0</v>
      </c>
      <c r="D28" s="261">
        <f>SUM('Kosten DVC'!D27,'Kosten DVC'!F27,'Kosten DVC'!H27,'Kosten DVC'!J27,'Kosten DVC'!L27,'Kosten DVC'!N27)</f>
        <v>0</v>
      </c>
    </row>
    <row r="29" spans="1:4" ht="18" hidden="1" outlineLevel="1">
      <c r="A29" s="148" t="s">
        <v>131</v>
      </c>
      <c r="B29" s="149" t="s">
        <v>132</v>
      </c>
      <c r="C29" s="150">
        <f>SUM('Kosten DVC'!C28,'Kosten DVC'!E28,'Kosten DVC'!G28,'Kosten DVC'!I28,'Kosten DVC'!K28,'Kosten DVC'!M28,)</f>
        <v>2069437.7940480001</v>
      </c>
      <c r="D29" s="261">
        <f>SUM('Kosten DVC'!D28,'Kosten DVC'!F28,'Kosten DVC'!H28,'Kosten DVC'!J28,'Kosten DVC'!L28,'Kosten DVC'!N28)</f>
        <v>0</v>
      </c>
    </row>
    <row r="30" spans="1:4" ht="18" hidden="1" outlineLevel="1">
      <c r="A30" s="148" t="s">
        <v>133</v>
      </c>
      <c r="B30" s="149" t="s">
        <v>134</v>
      </c>
      <c r="C30" s="150">
        <f>SUM('Kosten DVC'!C29,'Kosten DVC'!E29,'Kosten DVC'!G29,'Kosten DVC'!I29,'Kosten DVC'!K29,'Kosten DVC'!M29,)</f>
        <v>-45610000</v>
      </c>
      <c r="D30" s="261">
        <f>SUM('Kosten DVC'!D29,'Kosten DVC'!F29,'Kosten DVC'!H29,'Kosten DVC'!J29,'Kosten DVC'!L29,'Kosten DVC'!N29)</f>
        <v>0</v>
      </c>
    </row>
    <row r="31" spans="1:4" ht="18.399999999999999" hidden="1" outlineLevel="1" thickBot="1">
      <c r="A31" s="151" t="s">
        <v>135</v>
      </c>
      <c r="B31" s="152" t="s">
        <v>136</v>
      </c>
      <c r="C31" s="150">
        <f>SUM('Kosten DVC'!C30,'Kosten DVC'!E30,'Kosten DVC'!G30,'Kosten DVC'!I30,'Kosten DVC'!K30,'Kosten DVC'!M30,)</f>
        <v>0</v>
      </c>
      <c r="D31" s="261">
        <f>SUM('Kosten DVC'!D30,'Kosten DVC'!F30,'Kosten DVC'!H30,'Kosten DVC'!J30,'Kosten DVC'!L30,'Kosten DVC'!N30)</f>
        <v>0</v>
      </c>
    </row>
    <row r="32" spans="1:4" ht="18.75" collapsed="1" thickTop="1" thickBot="1">
      <c r="A32" s="153" t="s">
        <v>137</v>
      </c>
      <c r="B32"/>
      <c r="C32" s="147">
        <f>SUM('Kosten DVC'!C31,'Kosten DVC'!E31,'Kosten DVC'!G31,'Kosten DVC'!I31,'Kosten DVC'!K31,'Kosten DVC'!M31)</f>
        <v>8697105.815808</v>
      </c>
      <c r="D32" s="260">
        <f>SUM('Kosten DVC'!D31,'Kosten DVC'!F31,'Kosten DVC'!H31,'Kosten DVC'!J31,'Kosten DVC'!L31,'Kosten DVC'!N31,)</f>
        <v>0</v>
      </c>
    </row>
    <row r="33" spans="1:4" ht="31.9" hidden="1" outlineLevel="1" thickTop="1">
      <c r="A33" s="154" t="s">
        <v>138</v>
      </c>
      <c r="B33" s="102" t="s">
        <v>139</v>
      </c>
      <c r="C33" s="150">
        <f>SUM('Kosten DVC'!C32,'Kosten DVC'!E32,'Kosten DVC'!G32,'Kosten DVC'!I32,'Kosten DVC'!K32,'Kosten DVC'!M32)</f>
        <v>0</v>
      </c>
      <c r="D33" s="261">
        <f>SUM('Kosten DVC'!D32,'Kosten DVC'!F32,'Kosten DVC'!H32,'Kosten DVC'!J32,'Kosten DVC'!L32,'Kosten DVC'!N32)</f>
        <v>0</v>
      </c>
    </row>
    <row r="34" spans="1:4" ht="31.5" hidden="1" outlineLevel="1">
      <c r="A34" s="148" t="s">
        <v>140</v>
      </c>
      <c r="B34" s="86" t="s">
        <v>141</v>
      </c>
      <c r="C34" s="150">
        <f>SUM('Kosten DVC'!C33,'Kosten DVC'!E33,'Kosten DVC'!G33,'Kosten DVC'!I33,'Kosten DVC'!K33,'Kosten DVC'!M33)</f>
        <v>0</v>
      </c>
      <c r="D34" s="261">
        <f>SUM('Kosten DVC'!D33,'Kosten DVC'!F33,'Kosten DVC'!H33,'Kosten DVC'!J33,'Kosten DVC'!L33,'Kosten DVC'!N33)</f>
        <v>0</v>
      </c>
    </row>
    <row r="35" spans="1:4" ht="31.5" hidden="1" outlineLevel="1">
      <c r="A35" s="148" t="s">
        <v>142</v>
      </c>
      <c r="B35" s="86" t="s">
        <v>143</v>
      </c>
      <c r="C35" s="150">
        <f>SUM('Kosten DVC'!C34,'Kosten DVC'!E34,'Kosten DVC'!G34,'Kosten DVC'!I34,'Kosten DVC'!K34,'Kosten DVC'!M34)</f>
        <v>3096113.8882560004</v>
      </c>
      <c r="D35" s="261">
        <f>SUM('Kosten DVC'!D34,'Kosten DVC'!F34,'Kosten DVC'!H34,'Kosten DVC'!J34,'Kosten DVC'!L34,'Kosten DVC'!N34)</f>
        <v>0</v>
      </c>
    </row>
    <row r="36" spans="1:4" ht="31.5" hidden="1" outlineLevel="1">
      <c r="A36" s="148" t="s">
        <v>142</v>
      </c>
      <c r="B36" s="86" t="s">
        <v>144</v>
      </c>
      <c r="C36" s="150">
        <f>SUM('Kosten DVC'!C35,'Kosten DVC'!E35,'Kosten DVC'!G35,'Kosten DVC'!I35,'Kosten DVC'!K35,'Kosten DVC'!M35)</f>
        <v>0</v>
      </c>
      <c r="D36" s="261">
        <f>SUM('Kosten DVC'!D35,'Kosten DVC'!F35,'Kosten DVC'!H35,'Kosten DVC'!J35,'Kosten DVC'!L35,'Kosten DVC'!N35)</f>
        <v>0</v>
      </c>
    </row>
    <row r="37" spans="1:4" ht="31.5" hidden="1" outlineLevel="1">
      <c r="A37" s="148" t="s">
        <v>145</v>
      </c>
      <c r="B37" s="86" t="s">
        <v>146</v>
      </c>
      <c r="C37" s="150">
        <f>SUM('Kosten DVC'!C36,'Kosten DVC'!E36,'Kosten DVC'!G36,'Kosten DVC'!I36,'Kosten DVC'!K36,'Kosten DVC'!M36)</f>
        <v>0</v>
      </c>
      <c r="D37" s="261">
        <f>SUM('Kosten DVC'!D36,'Kosten DVC'!F36,'Kosten DVC'!H36,'Kosten DVC'!J36,'Kosten DVC'!L36,'Kosten DVC'!N36)</f>
        <v>0</v>
      </c>
    </row>
    <row r="38" spans="1:4" ht="31.5" hidden="1" outlineLevel="1">
      <c r="A38" s="148" t="s">
        <v>145</v>
      </c>
      <c r="B38" s="86" t="s">
        <v>147</v>
      </c>
      <c r="C38" s="150">
        <f>SUM('Kosten DVC'!C37,'Kosten DVC'!E37,'Kosten DVC'!G37,'Kosten DVC'!I37,'Kosten DVC'!K37,'Kosten DVC'!M37)</f>
        <v>0</v>
      </c>
      <c r="D38" s="261">
        <f>SUM('Kosten DVC'!D37,'Kosten DVC'!F37,'Kosten DVC'!H37,'Kosten DVC'!J37,'Kosten DVC'!L37,'Kosten DVC'!N37)</f>
        <v>0</v>
      </c>
    </row>
    <row r="39" spans="1:4" ht="31.5" hidden="1" outlineLevel="1">
      <c r="A39" s="148" t="s">
        <v>148</v>
      </c>
      <c r="B39" s="86" t="s">
        <v>149</v>
      </c>
      <c r="C39" s="150">
        <f>SUM('Kosten DVC'!C38,'Kosten DVC'!E38,'Kosten DVC'!G38,'Kosten DVC'!I38,'Kosten DVC'!K38,'Kosten DVC'!M38)</f>
        <v>237801.984</v>
      </c>
      <c r="D39" s="261">
        <f>SUM('Kosten DVC'!D38,'Kosten DVC'!F38,'Kosten DVC'!H38,'Kosten DVC'!J38,'Kosten DVC'!L38,'Kosten DVC'!N38)</f>
        <v>0</v>
      </c>
    </row>
    <row r="40" spans="1:4" ht="31.5" hidden="1" outlineLevel="1">
      <c r="A40" s="148" t="s">
        <v>148</v>
      </c>
      <c r="B40" s="86" t="s">
        <v>150</v>
      </c>
      <c r="C40" s="150">
        <f>SUM('Kosten DVC'!C39,'Kosten DVC'!E39,'Kosten DVC'!G39,'Kosten DVC'!I39,'Kosten DVC'!K39,'Kosten DVC'!M39)</f>
        <v>0</v>
      </c>
      <c r="D40" s="261">
        <f>SUM('Kosten DVC'!D39,'Kosten DVC'!F39,'Kosten DVC'!H39,'Kosten DVC'!J39,'Kosten DVC'!L39,'Kosten DVC'!N39)</f>
        <v>0</v>
      </c>
    </row>
    <row r="41" spans="1:4" ht="31.5" hidden="1" outlineLevel="1">
      <c r="A41" s="148" t="s">
        <v>151</v>
      </c>
      <c r="B41" s="86" t="s">
        <v>152</v>
      </c>
      <c r="C41" s="150">
        <f>SUM('Kosten DVC'!C40,'Kosten DVC'!E40,'Kosten DVC'!G40,'Kosten DVC'!I40,'Kosten DVC'!K40,'Kosten DVC'!M40)</f>
        <v>0</v>
      </c>
      <c r="D41" s="261">
        <f>SUM('Kosten DVC'!D40,'Kosten DVC'!F40,'Kosten DVC'!H40,'Kosten DVC'!J40,'Kosten DVC'!L40,'Kosten DVC'!N40)</f>
        <v>0</v>
      </c>
    </row>
    <row r="42" spans="1:4" ht="31.5" hidden="1" outlineLevel="1">
      <c r="A42" s="148" t="s">
        <v>151</v>
      </c>
      <c r="B42" s="86" t="s">
        <v>153</v>
      </c>
      <c r="C42" s="150">
        <f>SUM('Kosten DVC'!C41,'Kosten DVC'!E41,'Kosten DVC'!G41,'Kosten DVC'!I41,'Kosten DVC'!K41,'Kosten DVC'!M41)</f>
        <v>0</v>
      </c>
      <c r="D42" s="261">
        <f>SUM('Kosten DVC'!D41,'Kosten DVC'!F41,'Kosten DVC'!H41,'Kosten DVC'!J41,'Kosten DVC'!L41,'Kosten DVC'!N41)</f>
        <v>0</v>
      </c>
    </row>
    <row r="43" spans="1:4" ht="31.5" hidden="1" outlineLevel="1">
      <c r="A43" s="148" t="s">
        <v>154</v>
      </c>
      <c r="B43" s="86" t="s">
        <v>155</v>
      </c>
      <c r="C43" s="150">
        <f>SUM('Kosten DVC'!C42,'Kosten DVC'!E42,'Kosten DVC'!G42,'Kosten DVC'!I42,'Kosten DVC'!K42,'Kosten DVC'!M42)</f>
        <v>0</v>
      </c>
      <c r="D43" s="261">
        <f>SUM('Kosten DVC'!D42,'Kosten DVC'!F42,'Kosten DVC'!H42,'Kosten DVC'!J42,'Kosten DVC'!L42,'Kosten DVC'!N42)</f>
        <v>0</v>
      </c>
    </row>
    <row r="44" spans="1:4" ht="31.5" hidden="1" outlineLevel="1">
      <c r="A44" s="148" t="s">
        <v>154</v>
      </c>
      <c r="B44" s="86" t="s">
        <v>156</v>
      </c>
      <c r="C44" s="150">
        <f>SUM('Kosten DVC'!C43,'Kosten DVC'!E43,'Kosten DVC'!G43,'Kosten DVC'!I43,'Kosten DVC'!K43,'Kosten DVC'!M43)</f>
        <v>0</v>
      </c>
      <c r="D44" s="261">
        <f>SUM('Kosten DVC'!D43,'Kosten DVC'!F43,'Kosten DVC'!H43,'Kosten DVC'!J43,'Kosten DVC'!L43,'Kosten DVC'!N43)</f>
        <v>0</v>
      </c>
    </row>
    <row r="45" spans="1:4" ht="31.5" hidden="1" outlineLevel="1">
      <c r="A45" s="148" t="s">
        <v>157</v>
      </c>
      <c r="B45" s="86" t="s">
        <v>158</v>
      </c>
      <c r="C45" s="150">
        <f>SUM('Kosten DVC'!C44,'Kosten DVC'!E44,'Kosten DVC'!G44,'Kosten DVC'!I44,'Kosten DVC'!K44,'Kosten DVC'!M44)</f>
        <v>6430386.4634879995</v>
      </c>
      <c r="D45" s="261">
        <f>SUM('Kosten DVC'!D44,'Kosten DVC'!F44,'Kosten DVC'!H44,'Kosten DVC'!J44,'Kosten DVC'!L44,'Kosten DVC'!N44)</f>
        <v>0</v>
      </c>
    </row>
    <row r="46" spans="1:4" ht="31.5" hidden="1" outlineLevel="1">
      <c r="A46" s="148" t="s">
        <v>157</v>
      </c>
      <c r="B46" s="86" t="s">
        <v>159</v>
      </c>
      <c r="C46" s="150">
        <f>SUM('Kosten DVC'!C45,'Kosten DVC'!E45,'Kosten DVC'!G45,'Kosten DVC'!I45,'Kosten DVC'!K45,'Kosten DVC'!M45)</f>
        <v>0</v>
      </c>
      <c r="D46" s="261">
        <f>SUM('Kosten DVC'!D45,'Kosten DVC'!F45,'Kosten DVC'!H45,'Kosten DVC'!J45,'Kosten DVC'!L45,'Kosten DVC'!N45)</f>
        <v>0</v>
      </c>
    </row>
    <row r="47" spans="1:4" ht="31.5" hidden="1" outlineLevel="1">
      <c r="A47" s="148" t="s">
        <v>160</v>
      </c>
      <c r="B47" s="86" t="s">
        <v>161</v>
      </c>
      <c r="C47" s="150">
        <f>SUM('Kosten DVC'!C46,'Kosten DVC'!E46,'Kosten DVC'!G46,'Kosten DVC'!I46,'Kosten DVC'!K46,'Kosten DVC'!M46)</f>
        <v>1556821.645824</v>
      </c>
      <c r="D47" s="261">
        <f>SUM('Kosten DVC'!D46,'Kosten DVC'!F46,'Kosten DVC'!H46,'Kosten DVC'!J46,'Kosten DVC'!L46,'Kosten DVC'!N46)</f>
        <v>0</v>
      </c>
    </row>
    <row r="48" spans="1:4" ht="31.5" hidden="1" outlineLevel="1">
      <c r="A48" s="148" t="s">
        <v>160</v>
      </c>
      <c r="B48" s="86" t="s">
        <v>162</v>
      </c>
      <c r="C48" s="150">
        <f>SUM('Kosten DVC'!C47,'Kosten DVC'!E47,'Kosten DVC'!G47,'Kosten DVC'!I47,'Kosten DVC'!K47,'Kosten DVC'!M47)</f>
        <v>-6765000</v>
      </c>
      <c r="D48" s="261">
        <f>SUM('Kosten DVC'!D47,'Kosten DVC'!F47,'Kosten DVC'!H47,'Kosten DVC'!J47,'Kosten DVC'!L47,'Kosten DVC'!N47)</f>
        <v>0</v>
      </c>
    </row>
    <row r="49" spans="1:4" ht="31.5" hidden="1" outlineLevel="1">
      <c r="A49" s="148" t="s">
        <v>163</v>
      </c>
      <c r="B49" s="86" t="s">
        <v>164</v>
      </c>
      <c r="C49" s="150">
        <f>SUM('Kosten DVC'!C48,'Kosten DVC'!E48,'Kosten DVC'!G48,'Kosten DVC'!I48,'Kosten DVC'!K48,'Kosten DVC'!M48)</f>
        <v>0</v>
      </c>
      <c r="D49" s="261">
        <f>SUM('Kosten DVC'!D48,'Kosten DVC'!F48,'Kosten DVC'!H48,'Kosten DVC'!J48,'Kosten DVC'!L48,'Kosten DVC'!N48)</f>
        <v>0</v>
      </c>
    </row>
    <row r="50" spans="1:4" ht="31.5" hidden="1" outlineLevel="1">
      <c r="A50" s="148" t="s">
        <v>163</v>
      </c>
      <c r="B50" s="86" t="s">
        <v>165</v>
      </c>
      <c r="C50" s="150">
        <f>SUM('Kosten DVC'!C49,'Kosten DVC'!E49,'Kosten DVC'!G49,'Kosten DVC'!I49,'Kosten DVC'!K49,'Kosten DVC'!M49)</f>
        <v>0</v>
      </c>
      <c r="D50" s="261">
        <f>SUM('Kosten DVC'!D49,'Kosten DVC'!F49,'Kosten DVC'!H49,'Kosten DVC'!J49,'Kosten DVC'!L49,'Kosten DVC'!N49)</f>
        <v>0</v>
      </c>
    </row>
    <row r="51" spans="1:4" ht="31.5" hidden="1" outlineLevel="1">
      <c r="A51" s="148" t="s">
        <v>166</v>
      </c>
      <c r="B51" s="86" t="s">
        <v>167</v>
      </c>
      <c r="C51" s="150">
        <f>SUM('Kosten DVC'!C50,'Kosten DVC'!E50,'Kosten DVC'!G50,'Kosten DVC'!I50,'Kosten DVC'!K50,'Kosten DVC'!M50)</f>
        <v>1195464.5452800002</v>
      </c>
      <c r="D51" s="261">
        <f>SUM('Kosten DVC'!D50,'Kosten DVC'!F50,'Kosten DVC'!H50,'Kosten DVC'!J50,'Kosten DVC'!L50,'Kosten DVC'!N50)</f>
        <v>0</v>
      </c>
    </row>
    <row r="52" spans="1:4" ht="31.5" hidden="1" outlineLevel="1">
      <c r="A52" s="148" t="s">
        <v>166</v>
      </c>
      <c r="B52" s="86" t="s">
        <v>168</v>
      </c>
      <c r="C52" s="150">
        <f>SUM('Kosten DVC'!C51,'Kosten DVC'!E51,'Kosten DVC'!G51,'Kosten DVC'!I51,'Kosten DVC'!K51,'Kosten DVC'!M51)</f>
        <v>0</v>
      </c>
      <c r="D52" s="261">
        <f>SUM('Kosten DVC'!D51,'Kosten DVC'!F51,'Kosten DVC'!H51,'Kosten DVC'!J51,'Kosten DVC'!L51,'Kosten DVC'!N51)</f>
        <v>0</v>
      </c>
    </row>
    <row r="53" spans="1:4" ht="31.5" hidden="1" outlineLevel="1">
      <c r="A53" s="148" t="s">
        <v>169</v>
      </c>
      <c r="B53" s="86" t="s">
        <v>170</v>
      </c>
      <c r="C53" s="150">
        <f>SUM('Kosten DVC'!C52,'Kosten DVC'!E52,'Kosten DVC'!G52,'Kosten DVC'!I52,'Kosten DVC'!K52,'Kosten DVC'!M52)</f>
        <v>2945517.2889599996</v>
      </c>
      <c r="D53" s="261">
        <f>SUM('Kosten DVC'!D52,'Kosten DVC'!F52,'Kosten DVC'!H52,'Kosten DVC'!J52,'Kosten DVC'!L52,'Kosten DVC'!N52)</f>
        <v>0</v>
      </c>
    </row>
    <row r="54" spans="1:4" ht="31.9" hidden="1" outlineLevel="1" thickBot="1">
      <c r="A54" s="148" t="s">
        <v>169</v>
      </c>
      <c r="B54" s="87" t="s">
        <v>171</v>
      </c>
      <c r="C54" s="150">
        <f>SUM('Kosten DVC'!C53,'Kosten DVC'!E53,'Kosten DVC'!G53,'Kosten DVC'!I53,'Kosten DVC'!K53,'Kosten DVC'!M53)</f>
        <v>0</v>
      </c>
      <c r="D54" s="261">
        <f>SUM('Kosten DVC'!D53,'Kosten DVC'!F53,'Kosten DVC'!H53,'Kosten DVC'!J53,'Kosten DVC'!L53,'Kosten DVC'!N53)</f>
        <v>0</v>
      </c>
    </row>
    <row r="55" spans="1:4" ht="32.25" customHeight="1" collapsed="1" thickTop="1">
      <c r="A55" s="442" t="s">
        <v>172</v>
      </c>
      <c r="B55" s="443"/>
      <c r="C55" s="155">
        <f>C32+C10</f>
        <v>-5854792.972223999</v>
      </c>
      <c r="D55" s="262">
        <f>D32+D10</f>
        <v>5820882.9926399998</v>
      </c>
    </row>
    <row r="56" spans="1:4" ht="33" customHeight="1" thickBot="1">
      <c r="A56" s="434" t="s">
        <v>460</v>
      </c>
      <c r="B56" s="435"/>
      <c r="C56" s="156">
        <f>'Kosten DVC'!C56+'Kosten DVC'!E56+'Kosten DVC'!G56+'Kosten DVC'!I56+'Kosten DVC'!K56+'Kosten DVC'!M56</f>
        <v>-5070202.6151049659</v>
      </c>
      <c r="D56" s="263">
        <f>'Kosten DVC'!D56+'Kosten DVC'!F56+'Kosten DVC'!H56+'Kosten DVC'!J56+'Kosten DVC'!L56+'Kosten DVC'!N56</f>
        <v>5638984.0786152938</v>
      </c>
    </row>
    <row r="57" spans="1:4" ht="33" customHeight="1" thickBot="1">
      <c r="A57" s="442" t="s">
        <v>461</v>
      </c>
      <c r="B57" s="443"/>
      <c r="C57" s="444">
        <f>C55+D55</f>
        <v>-33909.979583999142</v>
      </c>
      <c r="D57" s="445"/>
    </row>
    <row r="58" spans="1:4" ht="45" customHeight="1" thickBot="1">
      <c r="A58" s="434" t="s">
        <v>462</v>
      </c>
      <c r="B58" s="435"/>
      <c r="C58" s="417">
        <f>C56+D56</f>
        <v>568781.46351032797</v>
      </c>
      <c r="D58" s="418"/>
    </row>
    <row r="59" spans="1:4" ht="45" customHeight="1" thickBot="1">
      <c r="A59" s="446" t="s">
        <v>463</v>
      </c>
      <c r="B59" s="447"/>
      <c r="C59" s="417">
        <f>C58*1.19</f>
        <v>676849.9415772903</v>
      </c>
      <c r="D59" s="418"/>
    </row>
    <row r="60" spans="1:4" ht="29.25" customHeight="1">
      <c r="A60" s="436" t="s">
        <v>464</v>
      </c>
      <c r="B60" s="437"/>
      <c r="C60" s="428">
        <f>'Qualitativ-Strategisch (WiBe Q)'!N7</f>
        <v>68</v>
      </c>
      <c r="D60" s="429" t="e">
        <f>D55+#REF!</f>
        <v>#REF!</v>
      </c>
    </row>
    <row r="61" spans="1:4" ht="57" customHeight="1" thickBot="1">
      <c r="A61" s="438" t="s">
        <v>465</v>
      </c>
      <c r="B61" s="439"/>
      <c r="C61" s="426">
        <f>'Ex. Effekte (WiBe E)'!N11</f>
        <v>79</v>
      </c>
      <c r="D61" s="427" t="e">
        <f>#REF!+D56</f>
        <v>#REF!</v>
      </c>
    </row>
    <row r="62" spans="1:4" ht="15">
      <c r="A62" s="8"/>
    </row>
    <row r="63" spans="1:4" ht="15">
      <c r="A63" s="8"/>
    </row>
    <row r="64" spans="1:4" s="30" customFormat="1" ht="15">
      <c r="A64" s="8"/>
      <c r="C64" s="1"/>
      <c r="D64" s="1"/>
    </row>
    <row r="65" spans="1:4" s="30" customFormat="1" ht="15">
      <c r="A65" s="8"/>
      <c r="C65" s="1"/>
      <c r="D65" s="1"/>
    </row>
    <row r="66" spans="1:4" s="30" customFormat="1" ht="15">
      <c r="A66" s="8"/>
      <c r="C66" s="1"/>
      <c r="D66" s="1"/>
    </row>
    <row r="67" spans="1:4" s="30" customFormat="1" ht="15">
      <c r="A67" s="8"/>
      <c r="C67" s="1"/>
      <c r="D67" s="1"/>
    </row>
    <row r="68" spans="1:4" s="30" customFormat="1" ht="15">
      <c r="A68" s="8"/>
      <c r="C68" s="1"/>
      <c r="D68" s="1"/>
    </row>
    <row r="69" spans="1:4" s="30" customFormat="1" ht="15">
      <c r="A69" s="8"/>
      <c r="C69" s="1"/>
      <c r="D69" s="1"/>
    </row>
    <row r="70" spans="1:4" s="30" customFormat="1" ht="15">
      <c r="A70" s="8"/>
      <c r="C70" s="1"/>
      <c r="D70" s="1"/>
    </row>
    <row r="71" spans="1:4" s="30" customFormat="1" ht="15">
      <c r="A71" s="8"/>
      <c r="C71" s="1"/>
      <c r="D71" s="1"/>
    </row>
    <row r="72" spans="1:4" s="30" customFormat="1" ht="15">
      <c r="A72" s="8"/>
      <c r="C72" s="1"/>
      <c r="D72" s="1"/>
    </row>
    <row r="73" spans="1:4" s="30" customFormat="1" ht="15">
      <c r="A73" s="57"/>
      <c r="C73" s="1"/>
      <c r="D73" s="1"/>
    </row>
    <row r="74" spans="1:4" s="30" customFormat="1" ht="15">
      <c r="A74" s="57"/>
      <c r="C74" s="1"/>
      <c r="D74" s="1"/>
    </row>
    <row r="75" spans="1:4" s="30" customFormat="1" ht="15">
      <c r="A75" s="57"/>
      <c r="C75" s="1"/>
      <c r="D75" s="1"/>
    </row>
    <row r="76" spans="1:4" s="30" customFormat="1" ht="15">
      <c r="A76" s="57"/>
      <c r="C76" s="1"/>
      <c r="D76" s="1"/>
    </row>
    <row r="77" spans="1:4" s="30" customFormat="1" ht="15">
      <c r="A77" s="57"/>
      <c r="C77" s="1"/>
      <c r="D77" s="1"/>
    </row>
    <row r="78" spans="1:4" s="30" customFormat="1" ht="15">
      <c r="A78" s="57"/>
      <c r="C78" s="1"/>
      <c r="D78" s="1"/>
    </row>
    <row r="79" spans="1:4" s="30" customFormat="1" ht="15">
      <c r="A79" s="57"/>
      <c r="C79" s="1"/>
      <c r="D79" s="1"/>
    </row>
    <row r="80" spans="1:4" ht="15">
      <c r="A80" s="57"/>
    </row>
    <row r="81" spans="1:4" ht="15">
      <c r="A81" s="57"/>
    </row>
    <row r="82" spans="1:4" ht="15">
      <c r="A82" s="57"/>
    </row>
    <row r="83" spans="1:4" ht="15">
      <c r="A83" s="57"/>
    </row>
    <row r="84" spans="1:4" ht="17.25">
      <c r="A84" s="8"/>
      <c r="C84" s="9"/>
      <c r="D84" s="9"/>
    </row>
    <row r="85" spans="1:4" ht="15">
      <c r="A85" s="57"/>
      <c r="C85" s="12"/>
      <c r="D85" s="13"/>
    </row>
    <row r="86" spans="1:4" ht="15">
      <c r="A86" s="57"/>
      <c r="C86" s="16"/>
      <c r="D86" s="17"/>
    </row>
    <row r="87" spans="1:4" ht="15">
      <c r="A87" s="57"/>
      <c r="C87" s="16"/>
      <c r="D87" s="17"/>
    </row>
    <row r="88" spans="1:4" ht="15">
      <c r="A88" s="57"/>
      <c r="C88" s="16"/>
      <c r="D88" s="17"/>
    </row>
    <row r="89" spans="1:4" ht="15">
      <c r="C89" s="16"/>
      <c r="D89" s="17"/>
    </row>
    <row r="90" spans="1:4">
      <c r="C90" s="20"/>
      <c r="D90" s="20"/>
    </row>
    <row r="91" spans="1:4" ht="15">
      <c r="C91" s="22"/>
      <c r="D91" s="17"/>
    </row>
    <row r="92" spans="1:4" ht="15">
      <c r="C92" s="16"/>
      <c r="D92" s="17"/>
    </row>
    <row r="93" spans="1:4" ht="15">
      <c r="C93" s="16"/>
      <c r="D93" s="17"/>
    </row>
    <row r="94" spans="1:4" ht="15">
      <c r="C94" s="16"/>
      <c r="D94" s="17"/>
    </row>
    <row r="95" spans="1:4" ht="15">
      <c r="C95" s="16"/>
      <c r="D95" s="17"/>
    </row>
    <row r="96" spans="1:4" ht="15">
      <c r="C96" s="16"/>
      <c r="D96" s="17"/>
    </row>
    <row r="97" spans="3:4" ht="15">
      <c r="C97" s="16"/>
      <c r="D97" s="17"/>
    </row>
    <row r="98" spans="3:4" ht="15">
      <c r="C98" s="23"/>
      <c r="D98" s="17"/>
    </row>
    <row r="99" spans="3:4" ht="15">
      <c r="C99" s="22"/>
      <c r="D99" s="17"/>
    </row>
    <row r="100" spans="3:4" ht="15">
      <c r="C100" s="16"/>
      <c r="D100" s="17"/>
    </row>
    <row r="101" spans="3:4" ht="15">
      <c r="C101" s="16"/>
      <c r="D101" s="17"/>
    </row>
    <row r="102" spans="3:4" ht="15">
      <c r="C102" s="16"/>
      <c r="D102" s="17"/>
    </row>
    <row r="103" spans="3:4" ht="15">
      <c r="C103" s="16"/>
      <c r="D103" s="17"/>
    </row>
    <row r="104" spans="3:4" ht="15">
      <c r="C104" s="16"/>
      <c r="D104" s="17"/>
    </row>
    <row r="105" spans="3:4" ht="15">
      <c r="C105" s="16"/>
      <c r="D105" s="17"/>
    </row>
    <row r="106" spans="3:4" ht="15">
      <c r="C106" s="16"/>
      <c r="D106" s="17"/>
    </row>
    <row r="107" spans="3:4" ht="15">
      <c r="C107" s="23"/>
      <c r="D107" s="17"/>
    </row>
  </sheetData>
  <mergeCells count="19">
    <mergeCell ref="C57:D57"/>
    <mergeCell ref="C58:D58"/>
    <mergeCell ref="A59:B59"/>
    <mergeCell ref="C59:D59"/>
    <mergeCell ref="A2:B2"/>
    <mergeCell ref="A3:B3"/>
    <mergeCell ref="A1:D1"/>
    <mergeCell ref="C61:D61"/>
    <mergeCell ref="C60:D60"/>
    <mergeCell ref="A6:B6"/>
    <mergeCell ref="C6:D6"/>
    <mergeCell ref="A56:B56"/>
    <mergeCell ref="A60:B60"/>
    <mergeCell ref="A61:B61"/>
    <mergeCell ref="A8:A9"/>
    <mergeCell ref="B8:B9"/>
    <mergeCell ref="A55:B55"/>
    <mergeCell ref="A57:B57"/>
    <mergeCell ref="A58:B58"/>
  </mergeCells>
  <conditionalFormatting sqref="C57:D58 C59">
    <cfRule type="cellIs" dxfId="3" priority="10" operator="lessThan">
      <formula>0</formula>
    </cfRule>
    <cfRule type="cellIs" dxfId="2" priority="11" operator="greaterThan">
      <formula>0</formula>
    </cfRule>
  </conditionalFormatting>
  <conditionalFormatting sqref="C55:D56">
    <cfRule type="cellIs" dxfId="1" priority="8" operator="lessThan">
      <formula>0</formula>
    </cfRule>
    <cfRule type="cellIs" dxfId="0" priority="9" operator="greaterThan">
      <formula>0</formula>
    </cfRule>
  </conditionalFormatting>
  <pageMargins left="0.7" right="0.7" top="0.75" bottom="0.75" header="0.3" footer="0.3"/>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4"/>
  <sheetViews>
    <sheetView topLeftCell="A3" zoomScale="90" zoomScaleNormal="90" workbookViewId="0" xr3:uid="{85D5C41F-068E-5C55-9968-509E7C2A5619}">
      <selection activeCell="F9" sqref="F9"/>
    </sheetView>
  </sheetViews>
  <sheetFormatPr defaultColWidth="11.42578125" defaultRowHeight="14.25"/>
  <cols>
    <col min="1" max="1" width="29" customWidth="1"/>
    <col min="2" max="2" width="35.5703125" customWidth="1"/>
    <col min="3" max="3" width="63.5703125" customWidth="1"/>
    <col min="4" max="4" width="57.5703125" customWidth="1"/>
    <col min="5" max="5" width="32.7109375" bestFit="1" customWidth="1"/>
    <col min="6" max="6" width="28" customWidth="1"/>
  </cols>
  <sheetData>
    <row r="1" spans="1:6" ht="14.65" thickBot="1">
      <c r="A1" s="336" t="s">
        <v>466</v>
      </c>
      <c r="B1" s="336"/>
      <c r="C1" s="336"/>
      <c r="D1" s="336"/>
      <c r="E1" s="336"/>
      <c r="F1" s="336"/>
    </row>
    <row r="2" spans="1:6" ht="252.75" customHeight="1" thickBot="1">
      <c r="A2" s="449" t="s">
        <v>467</v>
      </c>
      <c r="B2" s="450"/>
      <c r="C2" s="450"/>
      <c r="D2" s="450"/>
      <c r="E2" s="450"/>
      <c r="F2" s="451"/>
    </row>
    <row r="3" spans="1:6" ht="21.75" customHeight="1"/>
    <row r="4" spans="1:6">
      <c r="A4" s="336" t="s">
        <v>468</v>
      </c>
      <c r="B4" s="336" t="s">
        <v>469</v>
      </c>
      <c r="C4" s="336" t="s">
        <v>232</v>
      </c>
      <c r="D4" s="336" t="s">
        <v>470</v>
      </c>
      <c r="E4" s="336" t="s">
        <v>471</v>
      </c>
      <c r="F4" s="336" t="s">
        <v>472</v>
      </c>
    </row>
    <row r="5" spans="1:6" ht="81.75" customHeight="1">
      <c r="A5" s="448" t="s">
        <v>473</v>
      </c>
      <c r="B5" s="198" t="s">
        <v>474</v>
      </c>
      <c r="C5" s="337" t="s">
        <v>475</v>
      </c>
      <c r="D5" s="338" t="s">
        <v>476</v>
      </c>
      <c r="E5" s="340" t="s">
        <v>477</v>
      </c>
      <c r="F5" s="338" t="s">
        <v>478</v>
      </c>
    </row>
    <row r="6" spans="1:6" ht="79.150000000000006" customHeight="1">
      <c r="A6" s="448"/>
      <c r="B6" s="337" t="s">
        <v>479</v>
      </c>
      <c r="C6" s="337" t="s">
        <v>480</v>
      </c>
      <c r="D6" s="338" t="s">
        <v>481</v>
      </c>
      <c r="E6" s="340" t="s">
        <v>477</v>
      </c>
      <c r="F6" s="339" t="s">
        <v>482</v>
      </c>
    </row>
    <row r="7" spans="1:6" ht="66" customHeight="1">
      <c r="A7" s="448"/>
      <c r="B7" s="337" t="s">
        <v>483</v>
      </c>
      <c r="C7" s="337" t="s">
        <v>484</v>
      </c>
      <c r="D7" s="338" t="s">
        <v>485</v>
      </c>
      <c r="E7" s="340" t="s">
        <v>477</v>
      </c>
      <c r="F7" s="339" t="s">
        <v>482</v>
      </c>
    </row>
    <row r="8" spans="1:6" ht="113.65" customHeight="1">
      <c r="A8" s="448"/>
      <c r="B8" s="337" t="s">
        <v>486</v>
      </c>
      <c r="C8" s="337" t="s">
        <v>487</v>
      </c>
      <c r="D8" s="338" t="s">
        <v>488</v>
      </c>
      <c r="E8" s="340" t="s">
        <v>477</v>
      </c>
      <c r="F8" s="338" t="s">
        <v>478</v>
      </c>
    </row>
    <row r="9" spans="1:6" ht="125.25" customHeight="1">
      <c r="A9" s="448" t="s">
        <v>489</v>
      </c>
      <c r="B9" s="341" t="s">
        <v>490</v>
      </c>
      <c r="C9" s="330" t="s">
        <v>491</v>
      </c>
      <c r="D9" s="342" t="s">
        <v>492</v>
      </c>
      <c r="E9" s="340" t="s">
        <v>477</v>
      </c>
      <c r="F9" s="342" t="s">
        <v>493</v>
      </c>
    </row>
    <row r="10" spans="1:6" ht="42.75">
      <c r="A10" s="448"/>
      <c r="B10" s="330" t="s">
        <v>494</v>
      </c>
      <c r="C10" s="330" t="s">
        <v>495</v>
      </c>
      <c r="D10" s="343" t="s">
        <v>496</v>
      </c>
      <c r="E10" s="337" t="s">
        <v>497</v>
      </c>
      <c r="F10" s="342" t="s">
        <v>498</v>
      </c>
    </row>
    <row r="11" spans="1:6" ht="28.5">
      <c r="A11" s="448"/>
      <c r="B11" s="341" t="s">
        <v>499</v>
      </c>
      <c r="C11" s="330" t="s">
        <v>500</v>
      </c>
      <c r="D11" s="343" t="s">
        <v>501</v>
      </c>
      <c r="E11" s="337" t="s">
        <v>497</v>
      </c>
      <c r="F11" s="342" t="s">
        <v>502</v>
      </c>
    </row>
    <row r="12" spans="1:6" ht="28.5">
      <c r="A12" s="448"/>
      <c r="B12" s="330" t="s">
        <v>503</v>
      </c>
      <c r="C12" s="330" t="s">
        <v>504</v>
      </c>
      <c r="D12" s="342" t="s">
        <v>505</v>
      </c>
      <c r="E12" s="340" t="s">
        <v>477</v>
      </c>
      <c r="F12" s="342" t="s">
        <v>506</v>
      </c>
    </row>
    <row r="13" spans="1:6" ht="28.5">
      <c r="A13" s="448" t="s">
        <v>507</v>
      </c>
      <c r="B13" s="340" t="s">
        <v>508</v>
      </c>
      <c r="C13" s="330" t="s">
        <v>509</v>
      </c>
      <c r="D13" s="339" t="s">
        <v>510</v>
      </c>
      <c r="E13" s="340" t="s">
        <v>477</v>
      </c>
      <c r="F13" s="339" t="s">
        <v>482</v>
      </c>
    </row>
    <row r="14" spans="1:6" ht="18" customHeight="1">
      <c r="A14" s="448"/>
      <c r="B14" s="337" t="s">
        <v>511</v>
      </c>
      <c r="C14" s="330" t="s">
        <v>512</v>
      </c>
      <c r="D14" s="339" t="s">
        <v>513</v>
      </c>
      <c r="E14" s="340" t="s">
        <v>477</v>
      </c>
      <c r="F14" s="339" t="s">
        <v>482</v>
      </c>
    </row>
  </sheetData>
  <mergeCells count="4">
    <mergeCell ref="A5:A8"/>
    <mergeCell ref="A9:A12"/>
    <mergeCell ref="A13:A14"/>
    <mergeCell ref="A2:F2"/>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71"/>
  <sheetViews>
    <sheetView workbookViewId="0" xr3:uid="{44B22561-5205-5C8A-B808-2C70100D228F}"/>
  </sheetViews>
  <sheetFormatPr defaultColWidth="11.28515625" defaultRowHeight="14.25" outlineLevelRow="1"/>
  <cols>
    <col min="1" max="1" width="4" customWidth="1"/>
    <col min="2" max="2" width="15.7109375" customWidth="1"/>
    <col min="3" max="3" width="50.28515625" style="47" customWidth="1"/>
    <col min="4" max="4" width="37" customWidth="1"/>
    <col min="5" max="5" width="188" customWidth="1"/>
    <col min="6" max="6" width="20.28515625" bestFit="1" customWidth="1"/>
    <col min="7" max="7" width="28.5703125" bestFit="1" customWidth="1"/>
    <col min="8" max="8" width="13.28515625" bestFit="1" customWidth="1"/>
    <col min="9" max="9" width="16" bestFit="1" customWidth="1"/>
  </cols>
  <sheetData>
    <row r="1" spans="2:5">
      <c r="C1"/>
    </row>
    <row r="2" spans="2:5">
      <c r="C2"/>
    </row>
    <row r="3" spans="2:5" ht="14.65" thickBot="1"/>
    <row r="4" spans="2:5" ht="23.65" thickBot="1">
      <c r="B4" s="452" t="s">
        <v>514</v>
      </c>
      <c r="C4" s="453"/>
      <c r="D4" s="453"/>
      <c r="E4" s="454"/>
    </row>
    <row r="5" spans="2:5" ht="18">
      <c r="B5" s="114" t="s">
        <v>230</v>
      </c>
      <c r="C5" s="115" t="s">
        <v>515</v>
      </c>
      <c r="D5" s="116"/>
      <c r="E5" s="117" t="s">
        <v>232</v>
      </c>
    </row>
    <row r="6" spans="2:5" ht="30" outlineLevel="1">
      <c r="B6" s="118" t="s">
        <v>95</v>
      </c>
      <c r="C6" s="50" t="s">
        <v>96</v>
      </c>
      <c r="D6" s="49" t="str">
        <f>B6</f>
        <v>5.1.1.1.1</v>
      </c>
      <c r="E6" s="119" t="s">
        <v>516</v>
      </c>
    </row>
    <row r="7" spans="2:5" ht="90" outlineLevel="1">
      <c r="B7" s="118" t="s">
        <v>97</v>
      </c>
      <c r="C7" s="50" t="s">
        <v>98</v>
      </c>
      <c r="D7" s="49" t="str">
        <f t="shared" ref="D7:D48" si="0">B7</f>
        <v>5.1.1.1.2</v>
      </c>
      <c r="E7" s="119" t="s">
        <v>517</v>
      </c>
    </row>
    <row r="8" spans="2:5" ht="75" outlineLevel="1">
      <c r="B8" s="118" t="s">
        <v>99</v>
      </c>
      <c r="C8" s="50" t="s">
        <v>100</v>
      </c>
      <c r="D8" s="49" t="str">
        <f t="shared" si="0"/>
        <v>5.1.1.1.3</v>
      </c>
      <c r="E8" s="119" t="s">
        <v>518</v>
      </c>
    </row>
    <row r="9" spans="2:5" ht="60" outlineLevel="1">
      <c r="B9" s="118" t="s">
        <v>101</v>
      </c>
      <c r="C9" s="50" t="s">
        <v>102</v>
      </c>
      <c r="D9" s="49" t="str">
        <f t="shared" si="0"/>
        <v>5.1.1.1.4</v>
      </c>
      <c r="E9" s="119" t="s">
        <v>519</v>
      </c>
    </row>
    <row r="10" spans="2:5" ht="15.75" outlineLevel="1">
      <c r="B10" s="118" t="s">
        <v>103</v>
      </c>
      <c r="C10" s="50" t="s">
        <v>104</v>
      </c>
      <c r="D10" s="49" t="str">
        <f t="shared" si="0"/>
        <v>5.1.1.1.5</v>
      </c>
      <c r="E10" s="119" t="s">
        <v>520</v>
      </c>
    </row>
    <row r="11" spans="2:5" ht="15.75" outlineLevel="1">
      <c r="B11" s="118" t="s">
        <v>105</v>
      </c>
      <c r="C11" s="50" t="s">
        <v>106</v>
      </c>
      <c r="D11" s="49" t="str">
        <f t="shared" si="0"/>
        <v>5.1.1.2.1.1</v>
      </c>
      <c r="E11" s="458" t="s">
        <v>521</v>
      </c>
    </row>
    <row r="12" spans="2:5" ht="35.25" customHeight="1" outlineLevel="1">
      <c r="B12" s="118" t="s">
        <v>107</v>
      </c>
      <c r="C12" s="50" t="s">
        <v>108</v>
      </c>
      <c r="D12" s="49" t="str">
        <f t="shared" si="0"/>
        <v>5.1.1.2.1.2</v>
      </c>
      <c r="E12" s="459"/>
    </row>
    <row r="13" spans="2:5" ht="15.75" outlineLevel="1">
      <c r="B13" s="118" t="s">
        <v>109</v>
      </c>
      <c r="C13" s="50" t="s">
        <v>110</v>
      </c>
      <c r="D13" s="49" t="str">
        <f t="shared" si="0"/>
        <v>5.1.1.2.2.1</v>
      </c>
      <c r="E13" s="458" t="s">
        <v>522</v>
      </c>
    </row>
    <row r="14" spans="2:5" ht="31.5" outlineLevel="1">
      <c r="B14" s="118" t="s">
        <v>111</v>
      </c>
      <c r="C14" s="50" t="s">
        <v>112</v>
      </c>
      <c r="D14" s="49" t="str">
        <f t="shared" si="0"/>
        <v>5.1.1.2.2.2</v>
      </c>
      <c r="E14" s="460"/>
    </row>
    <row r="15" spans="2:5" ht="83.25" customHeight="1" outlineLevel="1">
      <c r="B15" s="118" t="s">
        <v>113</v>
      </c>
      <c r="C15" s="50" t="s">
        <v>114</v>
      </c>
      <c r="D15" s="49" t="str">
        <f t="shared" si="0"/>
        <v>5.1.1.2.2.3</v>
      </c>
      <c r="E15" s="459"/>
    </row>
    <row r="16" spans="2:5" ht="15.75" outlineLevel="1">
      <c r="B16" s="118" t="s">
        <v>115</v>
      </c>
      <c r="C16" s="50" t="s">
        <v>116</v>
      </c>
      <c r="D16" s="49" t="str">
        <f t="shared" si="0"/>
        <v>5.1.1.2.3.1</v>
      </c>
      <c r="E16" s="458" t="s">
        <v>523</v>
      </c>
    </row>
    <row r="17" spans="2:5" ht="15.75" outlineLevel="1">
      <c r="B17" s="118" t="s">
        <v>117</v>
      </c>
      <c r="C17" s="50" t="s">
        <v>118</v>
      </c>
      <c r="D17" s="49" t="str">
        <f t="shared" si="0"/>
        <v>5.1.1.2.3.2</v>
      </c>
      <c r="E17" s="460"/>
    </row>
    <row r="18" spans="2:5" ht="15.75" outlineLevel="1">
      <c r="B18" s="118" t="s">
        <v>119</v>
      </c>
      <c r="C18" s="50" t="s">
        <v>120</v>
      </c>
      <c r="D18" s="49" t="str">
        <f t="shared" si="0"/>
        <v>5.1.1.2.3.3</v>
      </c>
      <c r="E18" s="460"/>
    </row>
    <row r="19" spans="2:5" ht="31.5" outlineLevel="1">
      <c r="B19" s="118" t="s">
        <v>121</v>
      </c>
      <c r="C19" s="50" t="s">
        <v>122</v>
      </c>
      <c r="D19" s="49" t="str">
        <f t="shared" si="0"/>
        <v>5.1.1.2.3.4</v>
      </c>
      <c r="E19" s="459"/>
    </row>
    <row r="20" spans="2:5" ht="30" outlineLevel="1">
      <c r="B20" s="118" t="s">
        <v>123</v>
      </c>
      <c r="C20" s="50" t="s">
        <v>124</v>
      </c>
      <c r="D20" s="49" t="str">
        <f t="shared" si="0"/>
        <v>5.1.1.3.1</v>
      </c>
      <c r="E20" s="119" t="s">
        <v>524</v>
      </c>
    </row>
    <row r="21" spans="2:5" ht="15.75" outlineLevel="1">
      <c r="B21" s="118" t="s">
        <v>125</v>
      </c>
      <c r="C21" s="50" t="s">
        <v>126</v>
      </c>
      <c r="D21" s="49" t="str">
        <f t="shared" si="0"/>
        <v>5.1.1.3.2</v>
      </c>
      <c r="E21" s="119" t="s">
        <v>525</v>
      </c>
    </row>
    <row r="22" spans="2:5" ht="30" outlineLevel="1">
      <c r="B22" s="118" t="s">
        <v>127</v>
      </c>
      <c r="C22" s="50" t="s">
        <v>128</v>
      </c>
      <c r="D22" s="49" t="str">
        <f t="shared" si="0"/>
        <v>5.1.1.3.3</v>
      </c>
      <c r="E22" s="119" t="s">
        <v>526</v>
      </c>
    </row>
    <row r="23" spans="2:5" ht="60" outlineLevel="1">
      <c r="B23" s="118" t="s">
        <v>129</v>
      </c>
      <c r="C23" s="50" t="s">
        <v>130</v>
      </c>
      <c r="D23" s="49" t="str">
        <f t="shared" si="0"/>
        <v>5.1.1.3.4</v>
      </c>
      <c r="E23" s="119" t="s">
        <v>527</v>
      </c>
    </row>
    <row r="24" spans="2:5" ht="15.75" outlineLevel="1">
      <c r="B24" s="118" t="s">
        <v>131</v>
      </c>
      <c r="C24" s="50" t="s">
        <v>132</v>
      </c>
      <c r="D24" s="49" t="str">
        <f t="shared" si="0"/>
        <v>5.1.1.3.5</v>
      </c>
      <c r="E24" s="119" t="s">
        <v>528</v>
      </c>
    </row>
    <row r="25" spans="2:5" ht="45" outlineLevel="1">
      <c r="B25" s="118" t="s">
        <v>133</v>
      </c>
      <c r="C25" s="50" t="s">
        <v>134</v>
      </c>
      <c r="D25" s="49" t="str">
        <f t="shared" si="0"/>
        <v>5.1.2.1</v>
      </c>
      <c r="E25" s="120" t="s">
        <v>529</v>
      </c>
    </row>
    <row r="26" spans="2:5" ht="45.4" outlineLevel="1" thickBot="1">
      <c r="B26" s="121" t="s">
        <v>135</v>
      </c>
      <c r="C26" s="110" t="s">
        <v>136</v>
      </c>
      <c r="D26" s="111" t="str">
        <f t="shared" si="0"/>
        <v>5.1.2.2</v>
      </c>
      <c r="E26" s="122" t="s">
        <v>530</v>
      </c>
    </row>
    <row r="27" spans="2:5" ht="69" customHeight="1" outlineLevel="1" thickTop="1">
      <c r="B27" s="123" t="s">
        <v>138</v>
      </c>
      <c r="C27" s="112" t="s">
        <v>139</v>
      </c>
      <c r="D27" s="113" t="str">
        <f t="shared" si="0"/>
        <v>5.2.1.1</v>
      </c>
      <c r="E27" s="455" t="s">
        <v>531</v>
      </c>
    </row>
    <row r="28" spans="2:5" ht="128.25" customHeight="1" outlineLevel="1">
      <c r="B28" s="118" t="s">
        <v>140</v>
      </c>
      <c r="C28" s="50" t="s">
        <v>141</v>
      </c>
      <c r="D28" s="49" t="str">
        <f t="shared" si="0"/>
        <v>5.2.1.1.</v>
      </c>
      <c r="E28" s="456"/>
    </row>
    <row r="29" spans="2:5" ht="31.5" outlineLevel="1">
      <c r="B29" s="118" t="s">
        <v>142</v>
      </c>
      <c r="C29" s="50" t="s">
        <v>143</v>
      </c>
      <c r="D29" s="49" t="str">
        <f t="shared" si="0"/>
        <v>5.2.1.2</v>
      </c>
      <c r="E29" s="457" t="s">
        <v>532</v>
      </c>
    </row>
    <row r="30" spans="2:5" ht="31.5" outlineLevel="1">
      <c r="B30" s="118" t="s">
        <v>142</v>
      </c>
      <c r="C30" s="50" t="s">
        <v>144</v>
      </c>
      <c r="D30" s="49" t="str">
        <f t="shared" si="0"/>
        <v>5.2.1.2</v>
      </c>
      <c r="E30" s="456"/>
    </row>
    <row r="31" spans="2:5" ht="31.5" outlineLevel="1">
      <c r="B31" s="118" t="s">
        <v>145</v>
      </c>
      <c r="C31" s="50" t="s">
        <v>146</v>
      </c>
      <c r="D31" s="49" t="str">
        <f t="shared" si="0"/>
        <v>5.2.1.3</v>
      </c>
      <c r="E31" s="457" t="s">
        <v>533</v>
      </c>
    </row>
    <row r="32" spans="2:5" ht="31.5" outlineLevel="1">
      <c r="B32" s="118" t="s">
        <v>145</v>
      </c>
      <c r="C32" s="50" t="s">
        <v>147</v>
      </c>
      <c r="D32" s="49" t="str">
        <f t="shared" si="0"/>
        <v>5.2.1.3</v>
      </c>
      <c r="E32" s="456"/>
    </row>
    <row r="33" spans="2:5" ht="15.75" outlineLevel="1">
      <c r="B33" s="118" t="s">
        <v>148</v>
      </c>
      <c r="C33" s="50" t="s">
        <v>149</v>
      </c>
      <c r="D33" s="49" t="str">
        <f t="shared" si="0"/>
        <v>5.2.1.4</v>
      </c>
      <c r="E33" s="457" t="s">
        <v>534</v>
      </c>
    </row>
    <row r="34" spans="2:5" ht="31.5" outlineLevel="1">
      <c r="B34" s="118" t="s">
        <v>148</v>
      </c>
      <c r="C34" s="50" t="s">
        <v>150</v>
      </c>
      <c r="D34" s="49" t="str">
        <f t="shared" si="0"/>
        <v>5.2.1.4</v>
      </c>
      <c r="E34" s="456"/>
    </row>
    <row r="35" spans="2:5" ht="31.5" outlineLevel="1">
      <c r="B35" s="118" t="s">
        <v>151</v>
      </c>
      <c r="C35" s="50" t="s">
        <v>152</v>
      </c>
      <c r="D35" s="49" t="str">
        <f t="shared" si="0"/>
        <v>5.2.1.5</v>
      </c>
      <c r="E35" s="461" t="s">
        <v>535</v>
      </c>
    </row>
    <row r="36" spans="2:5" ht="31.5" outlineLevel="1">
      <c r="B36" s="118" t="s">
        <v>151</v>
      </c>
      <c r="C36" s="50" t="s">
        <v>153</v>
      </c>
      <c r="D36" s="49" t="str">
        <f t="shared" si="0"/>
        <v>5.2.1.5</v>
      </c>
      <c r="E36" s="462"/>
    </row>
    <row r="37" spans="2:5" ht="31.5" outlineLevel="1">
      <c r="B37" s="118" t="s">
        <v>154</v>
      </c>
      <c r="C37" s="50" t="s">
        <v>155</v>
      </c>
      <c r="D37" s="49" t="str">
        <f t="shared" si="0"/>
        <v>5.2.1.6</v>
      </c>
      <c r="E37" s="457" t="s">
        <v>536</v>
      </c>
    </row>
    <row r="38" spans="2:5" ht="84.75" customHeight="1" outlineLevel="1">
      <c r="B38" s="118" t="s">
        <v>154</v>
      </c>
      <c r="C38" s="50" t="s">
        <v>156</v>
      </c>
      <c r="D38" s="49" t="str">
        <f t="shared" si="0"/>
        <v>5.2.1.6</v>
      </c>
      <c r="E38" s="456"/>
    </row>
    <row r="39" spans="2:5" ht="31.5" outlineLevel="1">
      <c r="B39" s="118" t="s">
        <v>157</v>
      </c>
      <c r="C39" s="50" t="s">
        <v>158</v>
      </c>
      <c r="D39" s="49" t="str">
        <f t="shared" si="0"/>
        <v>5.2.1.7</v>
      </c>
      <c r="E39" s="457" t="s">
        <v>537</v>
      </c>
    </row>
    <row r="40" spans="2:5" ht="31.5" outlineLevel="1">
      <c r="B40" s="118" t="s">
        <v>157</v>
      </c>
      <c r="C40" s="50" t="s">
        <v>159</v>
      </c>
      <c r="D40" s="49" t="str">
        <f t="shared" si="0"/>
        <v>5.2.1.7</v>
      </c>
      <c r="E40" s="456"/>
    </row>
    <row r="41" spans="2:5" ht="15.75" outlineLevel="1">
      <c r="B41" s="118" t="s">
        <v>160</v>
      </c>
      <c r="C41" s="50" t="s">
        <v>161</v>
      </c>
      <c r="D41" s="49" t="str">
        <f t="shared" si="0"/>
        <v>5.2.1.8</v>
      </c>
      <c r="E41" s="461" t="s">
        <v>538</v>
      </c>
    </row>
    <row r="42" spans="2:5" ht="31.5" outlineLevel="1">
      <c r="B42" s="118" t="s">
        <v>160</v>
      </c>
      <c r="C42" s="50" t="s">
        <v>162</v>
      </c>
      <c r="D42" s="49" t="str">
        <f t="shared" si="0"/>
        <v>5.2.1.8</v>
      </c>
      <c r="E42" s="462"/>
    </row>
    <row r="43" spans="2:5" ht="31.5" outlineLevel="1">
      <c r="B43" s="118" t="s">
        <v>163</v>
      </c>
      <c r="C43" s="50" t="s">
        <v>164</v>
      </c>
      <c r="D43" s="49" t="str">
        <f t="shared" si="0"/>
        <v>5.2.2.1</v>
      </c>
      <c r="E43" s="457" t="s">
        <v>539</v>
      </c>
    </row>
    <row r="44" spans="2:5" ht="31.5" outlineLevel="1">
      <c r="B44" s="118" t="s">
        <v>163</v>
      </c>
      <c r="C44" s="50" t="s">
        <v>165</v>
      </c>
      <c r="D44" s="49" t="str">
        <f t="shared" si="0"/>
        <v>5.2.2.1</v>
      </c>
      <c r="E44" s="456"/>
    </row>
    <row r="45" spans="2:5" ht="31.5" outlineLevel="1">
      <c r="B45" s="118" t="s">
        <v>166</v>
      </c>
      <c r="C45" s="50" t="s">
        <v>167</v>
      </c>
      <c r="D45" s="49" t="str">
        <f t="shared" si="0"/>
        <v>5.2.2.2</v>
      </c>
      <c r="E45" s="457" t="s">
        <v>540</v>
      </c>
    </row>
    <row r="46" spans="2:5" ht="31.5" outlineLevel="1">
      <c r="B46" s="118" t="s">
        <v>166</v>
      </c>
      <c r="C46" s="50" t="s">
        <v>168</v>
      </c>
      <c r="D46" s="49" t="str">
        <f t="shared" si="0"/>
        <v>5.2.2.2</v>
      </c>
      <c r="E46" s="456"/>
    </row>
    <row r="47" spans="2:5" ht="31.5" outlineLevel="1">
      <c r="B47" s="118" t="s">
        <v>169</v>
      </c>
      <c r="C47" s="50" t="s">
        <v>170</v>
      </c>
      <c r="D47" s="49" t="str">
        <f t="shared" si="0"/>
        <v>5.2.2.3</v>
      </c>
      <c r="E47" s="457" t="s">
        <v>541</v>
      </c>
    </row>
    <row r="48" spans="2:5" ht="31.9" outlineLevel="1" thickBot="1">
      <c r="B48" s="124" t="s">
        <v>169</v>
      </c>
      <c r="C48" s="125" t="s">
        <v>171</v>
      </c>
      <c r="D48" s="99" t="str">
        <f t="shared" si="0"/>
        <v>5.2.2.3</v>
      </c>
      <c r="E48" s="463"/>
    </row>
    <row r="49" spans="2:5" ht="14.65" thickBot="1"/>
    <row r="50" spans="2:5" ht="23.65" thickBot="1">
      <c r="B50" s="452" t="s">
        <v>542</v>
      </c>
      <c r="C50" s="453"/>
      <c r="D50" s="453"/>
      <c r="E50" s="454"/>
    </row>
    <row r="51" spans="2:5" ht="18">
      <c r="B51" s="114" t="s">
        <v>230</v>
      </c>
      <c r="C51" s="115" t="s">
        <v>515</v>
      </c>
      <c r="D51" s="116"/>
      <c r="E51" s="117" t="s">
        <v>232</v>
      </c>
    </row>
    <row r="52" spans="2:5" ht="15.75" outlineLevel="1">
      <c r="B52" s="118" t="s">
        <v>543</v>
      </c>
      <c r="C52" s="50" t="s">
        <v>245</v>
      </c>
      <c r="D52" s="49"/>
      <c r="E52" s="119" t="s">
        <v>544</v>
      </c>
    </row>
    <row r="53" spans="2:5" ht="55.5" customHeight="1" outlineLevel="1">
      <c r="B53" s="118" t="s">
        <v>545</v>
      </c>
      <c r="C53" s="50" t="s">
        <v>255</v>
      </c>
      <c r="D53" s="49"/>
      <c r="E53" s="119" t="s">
        <v>256</v>
      </c>
    </row>
    <row r="54" spans="2:5" ht="163.5" customHeight="1" outlineLevel="1">
      <c r="B54" s="118" t="s">
        <v>546</v>
      </c>
      <c r="C54" s="50" t="s">
        <v>547</v>
      </c>
      <c r="D54" s="49"/>
      <c r="E54" s="119" t="s">
        <v>548</v>
      </c>
    </row>
    <row r="55" spans="2:5" ht="66" customHeight="1" outlineLevel="1">
      <c r="B55" s="118" t="s">
        <v>549</v>
      </c>
      <c r="C55" s="50" t="s">
        <v>278</v>
      </c>
      <c r="D55" s="49"/>
      <c r="E55" s="119" t="s">
        <v>550</v>
      </c>
    </row>
    <row r="56" spans="2:5" ht="43.5" customHeight="1" outlineLevel="1">
      <c r="B56" s="118" t="s">
        <v>551</v>
      </c>
      <c r="C56" s="50" t="s">
        <v>288</v>
      </c>
      <c r="D56" s="49"/>
      <c r="E56" s="119" t="s">
        <v>289</v>
      </c>
    </row>
    <row r="57" spans="2:5" ht="57" customHeight="1" outlineLevel="1">
      <c r="B57" s="118" t="s">
        <v>552</v>
      </c>
      <c r="C57" s="50" t="s">
        <v>297</v>
      </c>
      <c r="D57" s="49"/>
      <c r="E57" s="119" t="s">
        <v>553</v>
      </c>
    </row>
    <row r="58" spans="2:5" ht="39.75" customHeight="1" outlineLevel="1">
      <c r="B58" s="118" t="s">
        <v>554</v>
      </c>
      <c r="C58" s="50" t="s">
        <v>306</v>
      </c>
      <c r="D58" s="49"/>
      <c r="E58" s="119" t="s">
        <v>555</v>
      </c>
    </row>
    <row r="59" spans="2:5" ht="82.5" customHeight="1" outlineLevel="1">
      <c r="B59" s="118" t="s">
        <v>556</v>
      </c>
      <c r="C59" s="50" t="s">
        <v>557</v>
      </c>
      <c r="D59" s="49"/>
      <c r="E59" s="119" t="s">
        <v>558</v>
      </c>
    </row>
    <row r="60" spans="2:5" ht="30" outlineLevel="1">
      <c r="B60" s="118" t="s">
        <v>559</v>
      </c>
      <c r="C60" s="50" t="s">
        <v>330</v>
      </c>
      <c r="D60" s="49"/>
      <c r="E60" s="119" t="s">
        <v>560</v>
      </c>
    </row>
    <row r="61" spans="2:5" ht="70.5" customHeight="1" outlineLevel="1">
      <c r="B61" s="118" t="s">
        <v>561</v>
      </c>
      <c r="C61" s="50" t="s">
        <v>562</v>
      </c>
      <c r="D61" s="49"/>
      <c r="E61" s="119" t="s">
        <v>563</v>
      </c>
    </row>
    <row r="62" spans="2:5" ht="116.25" customHeight="1" outlineLevel="1">
      <c r="B62" s="118" t="s">
        <v>564</v>
      </c>
      <c r="C62" s="50" t="s">
        <v>565</v>
      </c>
      <c r="D62" s="49"/>
      <c r="E62" s="119" t="s">
        <v>566</v>
      </c>
    </row>
    <row r="63" spans="2:5" ht="42" customHeight="1" outlineLevel="1">
      <c r="B63" s="118" t="s">
        <v>567</v>
      </c>
      <c r="C63" s="50" t="s">
        <v>369</v>
      </c>
      <c r="D63" s="49"/>
      <c r="E63" s="119" t="s">
        <v>568</v>
      </c>
    </row>
    <row r="64" spans="2:5" ht="43.5" customHeight="1" outlineLevel="1">
      <c r="B64" s="118" t="s">
        <v>569</v>
      </c>
      <c r="C64" s="50" t="s">
        <v>378</v>
      </c>
      <c r="D64" s="49"/>
      <c r="E64" s="119" t="s">
        <v>379</v>
      </c>
    </row>
    <row r="65" spans="2:5" ht="105.75" customHeight="1" outlineLevel="1">
      <c r="B65" s="118" t="s">
        <v>570</v>
      </c>
      <c r="C65" s="50" t="s">
        <v>571</v>
      </c>
      <c r="D65" s="49"/>
      <c r="E65" s="119" t="s">
        <v>572</v>
      </c>
    </row>
    <row r="66" spans="2:5" ht="242.25" customHeight="1" outlineLevel="1">
      <c r="B66" s="118" t="s">
        <v>573</v>
      </c>
      <c r="C66" s="50" t="s">
        <v>396</v>
      </c>
      <c r="D66" s="49"/>
      <c r="E66" s="119" t="s">
        <v>574</v>
      </c>
    </row>
    <row r="67" spans="2:5" ht="127.5" customHeight="1" outlineLevel="1">
      <c r="B67" s="118" t="s">
        <v>575</v>
      </c>
      <c r="C67" s="50" t="s">
        <v>406</v>
      </c>
      <c r="D67" s="49"/>
      <c r="E67" s="119" t="s">
        <v>576</v>
      </c>
    </row>
    <row r="68" spans="2:5" ht="44.25" customHeight="1" outlineLevel="1">
      <c r="B68" s="118" t="s">
        <v>577</v>
      </c>
      <c r="C68" s="50" t="s">
        <v>416</v>
      </c>
      <c r="D68" s="49"/>
      <c r="E68" s="119" t="s">
        <v>417</v>
      </c>
    </row>
    <row r="69" spans="2:5" ht="120" customHeight="1" outlineLevel="1">
      <c r="B69" s="118" t="s">
        <v>578</v>
      </c>
      <c r="C69" s="50" t="s">
        <v>425</v>
      </c>
      <c r="D69" s="49"/>
      <c r="E69" s="119" t="s">
        <v>579</v>
      </c>
    </row>
    <row r="70" spans="2:5" ht="44.25" customHeight="1" outlineLevel="1">
      <c r="B70" s="118" t="s">
        <v>580</v>
      </c>
      <c r="C70" s="50" t="s">
        <v>581</v>
      </c>
      <c r="D70" s="49"/>
      <c r="E70" s="119" t="s">
        <v>435</v>
      </c>
    </row>
    <row r="71" spans="2:5" ht="84.75" customHeight="1" outlineLevel="1" thickBot="1">
      <c r="B71" s="124" t="s">
        <v>582</v>
      </c>
      <c r="C71" s="125" t="s">
        <v>446</v>
      </c>
      <c r="D71" s="99"/>
      <c r="E71" s="126" t="s">
        <v>583</v>
      </c>
    </row>
  </sheetData>
  <mergeCells count="16">
    <mergeCell ref="B4:E4"/>
    <mergeCell ref="E27:E28"/>
    <mergeCell ref="E29:E30"/>
    <mergeCell ref="E31:E32"/>
    <mergeCell ref="B50:E50"/>
    <mergeCell ref="E37:E38"/>
    <mergeCell ref="E11:E12"/>
    <mergeCell ref="E13:E15"/>
    <mergeCell ref="E16:E19"/>
    <mergeCell ref="E33:E34"/>
    <mergeCell ref="E35:E36"/>
    <mergeCell ref="E39:E40"/>
    <mergeCell ref="E41:E42"/>
    <mergeCell ref="E43:E44"/>
    <mergeCell ref="E45:E46"/>
    <mergeCell ref="E47:E48"/>
  </mergeCells>
  <pageMargins left="0.7" right="0.7" top="0.78740157499999996" bottom="0.78740157499999996" header="0.3" footer="0.3"/>
  <pageSetup paperSize="9" scale="28" orientation="portrait" horizontalDpi="204" verticalDpi="196" r:id="rId1"/>
  <rowBreaks count="1" manualBreakCount="1">
    <brk id="4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emenverantwortlicher xmlns="b720a218-5564-4efa-9035-97acff52564c">Bund</Themenverantwortlicher>
    <Bearbeitungsstatus xmlns="b720a218-5564-4efa-9035-97acff52564c">Final/Einreichung bei GS</Bearbeitungsstatus>
    <Dokumententyp xmlns="b720a218-5564-4efa-9035-97acff52564c">Anlage</Dokumententyp>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2C27CD3A18AD3458B2D2B1ABE83B1A2" ma:contentTypeVersion="5" ma:contentTypeDescription="Ein neues Dokument erstellen." ma:contentTypeScope="" ma:versionID="9201717ae879bdc08f79209abdd3b940">
  <xsd:schema xmlns:xsd="http://www.w3.org/2001/XMLSchema" xmlns:xs="http://www.w3.org/2001/XMLSchema" xmlns:p="http://schemas.microsoft.com/office/2006/metadata/properties" xmlns:ns2="b720a218-5564-4efa-9035-97acff52564c" targetNamespace="http://schemas.microsoft.com/office/2006/metadata/properties" ma:root="true" ma:fieldsID="99eb4e51c8a49491433cc2c52e050882" ns2:_="">
    <xsd:import namespace="b720a218-5564-4efa-9035-97acff52564c"/>
    <xsd:element name="properties">
      <xsd:complexType>
        <xsd:sequence>
          <xsd:element name="documentManagement">
            <xsd:complexType>
              <xsd:all>
                <xsd:element ref="ns2:Themenverantwortlicher"/>
                <xsd:element ref="ns2:Dokumententyp"/>
                <xsd:element ref="ns2:Bearbeitungs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20a218-5564-4efa-9035-97acff52564c" elementFormDefault="qualified">
    <xsd:import namespace="http://schemas.microsoft.com/office/2006/documentManagement/types"/>
    <xsd:import namespace="http://schemas.microsoft.com/office/infopath/2007/PartnerControls"/>
    <xsd:element name="Themenverantwortlicher" ma:index="8" ma:displayName="Themenverantwortlicher" ma:description="Wer bringt diesen TOP ein?" ma:format="Dropdown" ma:internalName="Themenverantwortlicher">
      <xsd:simpleType>
        <xsd:restriction base="dms:Choice">
          <xsd:enumeration value="Geschäftsstelle"/>
          <xsd:enumeration value="Bund"/>
          <xsd:enumeration value="FITKO"/>
          <xsd:enumeration value="Baden-Württemberg"/>
          <xsd:enumeration value="Bayern"/>
          <xsd:enumeration value="Berlin"/>
          <xsd:enumeration value="Brandenburg"/>
          <xsd:enumeration value="Bremen"/>
          <xsd:enumeration value="Hamburg"/>
          <xsd:enumeration value="Hessen"/>
          <xsd:enumeration value="Mecklenburg-Vorpommern"/>
          <xsd:enumeration value="Niedersachsen"/>
          <xsd:enumeration value="Nordrhein-Westfalen"/>
          <xsd:enumeration value="Rheinland-Pfalz"/>
          <xsd:enumeration value="Saarland"/>
          <xsd:enumeration value="Sachsen"/>
          <xsd:enumeration value="Sachsen-Anhalt"/>
          <xsd:enumeration value="Schleswig-Holstein"/>
          <xsd:enumeration value="Thüringen"/>
          <xsd:enumeration value="Dt. Landkreistag"/>
          <xsd:enumeration value="Dt- Städtetag"/>
          <xsd:enumeration value="Dt. Städte-/Gemeindebund"/>
          <xsd:enumeration value="DSTGB"/>
          <xsd:enumeration value="Sonstiges"/>
        </xsd:restriction>
      </xsd:simpleType>
    </xsd:element>
    <xsd:element name="Dokumententyp" ma:index="9" ma:displayName="Dokumententyp" ma:description="Bitte Typ des Dokuments wählen" ma:format="Dropdown" ma:internalName="Dokumententyp">
      <xsd:simpleType>
        <xsd:restriction base="dms:Choice">
          <xsd:enumeration value="Einladung"/>
          <xsd:enumeration value="Tagesordnung"/>
          <xsd:enumeration value="Steckbrief"/>
          <xsd:enumeration value="Anlage"/>
          <xsd:enumeration value="Entscheidungsniederschrift"/>
          <xsd:enumeration value="Protokoll"/>
          <xsd:enumeration value="Zusammenfassung Steckbriefe"/>
          <xsd:enumeration value="Sonstiges"/>
        </xsd:restriction>
      </xsd:simpleType>
    </xsd:element>
    <xsd:element name="Bearbeitungsstatus" ma:index="10" ma:displayName="Bearbeitungsstatus" ma:default="In Bearbeitung/nicht eingereicht" ma:description="Ist Dokument final/kann durch GS geprüft werden?" ma:format="Dropdown" ma:internalName="Bearbeitungsstatus">
      <xsd:simpleType>
        <xsd:restriction base="dms:Choice">
          <xsd:enumeration value="In Bearbeitung/nicht eingereicht"/>
          <xsd:enumeration value="Final/Einreichung bei G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A6722-F4AA-4B7E-A375-D73483EE1011}"/>
</file>

<file path=customXml/itemProps2.xml><?xml version="1.0" encoding="utf-8"?>
<ds:datastoreItem xmlns:ds="http://schemas.openxmlformats.org/officeDocument/2006/customXml" ds:itemID="{AC0514FC-99B9-4D97-9F3D-30D48B20CE5A}"/>
</file>

<file path=customXml/itemProps3.xml><?xml version="1.0" encoding="utf-8"?>
<ds:datastoreItem xmlns:ds="http://schemas.openxmlformats.org/officeDocument/2006/customXml" ds:itemID="{366FF1C7-1837-4B60-BA22-85D661AEBA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WiBe-Template-EfA-Nachnutzung</dc:title>
  <dc:subject/>
  <dc:creator/>
  <cp:keywords/>
  <dc:description/>
  <cp:lastModifiedBy/>
  <cp:revision/>
  <dcterms:created xsi:type="dcterms:W3CDTF">2006-09-16T00:00:00Z</dcterms:created>
  <dcterms:modified xsi:type="dcterms:W3CDTF">2024-10-03T11:19:26Z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0x01010082C27CD3A18AD3458B2D2B1ABE83B1A2</vt:lpwstr>
  </property>
  <property fmtid="{D5CDD505-2E9C-101B-9397-08002B2CF9AE}" pid="3" name="FHHRubrics">
    <vt:lpwstr>172;#Richtwerte und Arbeitshilfen|0ebbac3f-54d6-4daa-b078-3fb8382927b2</vt:lpwstr>
  </property>
</Properties>
</file>